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ISIE" sheetId="1" state="visible" r:id="rId2"/>
    <sheet name="AutoOpen Stub Data" sheetId="2" state="hidden" r:id="rId3"/>
    <sheet name="TemplateInformation" sheetId="3" state="hidden" r:id="rId4"/>
    <sheet name="CALCULS" sheetId="4" state="visible" r:id="rId5"/>
    <sheet name="DECLARATION DE MISE EN SERVICE " sheetId="5" state="hidden" r:id="rId6"/>
  </sheets>
  <definedNames>
    <definedName function="false" hidden="false" localSheetId="4" name="_xlnm.Print_Area" vbProcedure="false">'DECLARATION DE MISE EN SERVICE '!$A$1:$K$78</definedName>
    <definedName function="false" hidden="false" localSheetId="0" name="_xlnm.Print_Area" vbProcedure="false">SAISIE!$A$1:$J$45</definedName>
    <definedName function="false" hidden="false" name="Excel_BuiltIn_Auto_Open" vbProcedure="false">'AutoOpen Stub Data'!$A$1</definedName>
    <definedName function="false" hidden="false" name="_xlfnodf_XOR" vbProcedure="false">NA()</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SH</author>
  </authors>
  <commentList>
    <comment ref="B22" authorId="0">
      <text>
        <r>
          <rPr>
            <sz val="10"/>
            <rFont val="Arial"/>
            <family val="2"/>
            <charset val="1"/>
          </rPr>
          <t xml:space="preserve">Valeur négative si rangée en avant de l’essieu avant
</t>
        </r>
      </text>
    </comment>
    <comment ref="B23" authorId="0">
      <text>
        <r>
          <rPr>
            <sz val="10"/>
            <rFont val="Arial"/>
            <family val="2"/>
            <charset val="1"/>
          </rPr>
          <t xml:space="preserve">Valeur négative si en avant de l’essieu avant</t>
        </r>
      </text>
    </comment>
    <comment ref="B24" authorId="0">
      <text>
        <r>
          <rPr>
            <sz val="10"/>
            <rFont val="Arial"/>
            <family val="2"/>
            <charset val="1"/>
          </rPr>
          <t xml:space="preserve">Valeur négative si en avant de l’essieu avant</t>
        </r>
      </text>
    </comment>
    <comment ref="B28" authorId="0">
      <text>
        <r>
          <rPr>
            <sz val="10"/>
            <rFont val="Arial"/>
            <family val="2"/>
            <charset val="1"/>
          </rPr>
          <t xml:space="preserve">0 pour un panier
</t>
        </r>
      </text>
    </comment>
    <comment ref="B33" authorId="0">
      <text>
        <r>
          <rPr>
            <sz val="10"/>
            <rFont val="Arial"/>
            <family val="2"/>
            <charset val="1"/>
          </rPr>
          <t xml:space="preserve">Valeur négative si en arrière de l’essieu arrière</t>
        </r>
      </text>
    </comment>
    <comment ref="B34" authorId="0">
      <text>
        <r>
          <rPr>
            <sz val="10"/>
            <rFont val="Arial"/>
            <family val="2"/>
            <charset val="1"/>
          </rPr>
          <t xml:space="preserve">Valeur négative si en arrière de l’essieu arrière</t>
        </r>
      </text>
    </comment>
    <comment ref="C7" authorId="0">
      <text>
        <r>
          <rPr>
            <sz val="10"/>
            <rFont val="Arial"/>
            <family val="2"/>
            <charset val="1"/>
          </rPr>
          <t xml:space="preserve">Choix multiple</t>
        </r>
      </text>
    </comment>
    <comment ref="F8" authorId="0">
      <text>
        <r>
          <rPr>
            <sz val="10"/>
            <rFont val="Arial"/>
            <family val="2"/>
            <charset val="1"/>
          </rPr>
          <t xml:space="preserve">Dans tous les cas remplir Pesée avant et Pesée arrière
Si les réservoirs de carburant et d’additif n’étaient pas pleins lors de la pesée, remplir les cases suivantes</t>
        </r>
      </text>
    </comment>
    <comment ref="G13" authorId="0">
      <text>
        <r>
          <rPr>
            <sz val="10"/>
            <rFont val="Arial"/>
            <family val="2"/>
            <charset val="1"/>
          </rPr>
          <t xml:space="preserve">Choix multiple</t>
        </r>
      </text>
    </comment>
  </commentList>
</comments>
</file>

<file path=xl/comments5.xml><?xml version="1.0" encoding="utf-8"?>
<comments xmlns="http://schemas.openxmlformats.org/spreadsheetml/2006/main" xmlns:xdr="http://schemas.openxmlformats.org/drawingml/2006/spreadsheetDrawing">
  <authors>
    <author>SH</author>
  </authors>
  <commentList>
    <comment ref="B29" authorId="0">
      <text>
        <r>
          <rPr>
            <sz val="10"/>
            <rFont val="Arial"/>
            <family val="2"/>
            <charset val="1"/>
          </rPr>
          <t xml:space="preserve">Choix multiple</t>
        </r>
      </text>
    </comment>
    <comment ref="B34" authorId="0">
      <text>
        <r>
          <rPr>
            <sz val="10"/>
            <rFont val="Arial"/>
            <family val="2"/>
            <charset val="1"/>
          </rPr>
          <t xml:space="preserve">Choix multiple</t>
        </r>
      </text>
    </comment>
  </commentList>
</comments>
</file>

<file path=xl/sharedStrings.xml><?xml version="1.0" encoding="utf-8"?>
<sst xmlns="http://schemas.openxmlformats.org/spreadsheetml/2006/main" count="244" uniqueCount="196">
  <si>
    <r>
      <rPr>
        <b val="true"/>
        <sz val="14"/>
        <rFont val="Arial"/>
        <family val="2"/>
        <charset val="1"/>
      </rPr>
      <t xml:space="preserve">CALCUL DES CARACTÉRISTIQUES DU VÉHICULE DE DÉPANNAGE
</t>
    </r>
    <r>
      <rPr>
        <b val="true"/>
        <sz val="14"/>
        <rFont val="Marianne"/>
        <family val="3"/>
        <charset val="1"/>
      </rPr>
      <t xml:space="preserve">Arrêté ministériel du 27 juin 2024</t>
    </r>
  </si>
  <si>
    <t xml:space="preserve"> </t>
  </si>
  <si>
    <t xml:space="preserve">REMPLIR LES CASES GRISES</t>
  </si>
  <si>
    <t xml:space="preserve">CARACTÉRISTIQUES TECHNIQUES DU VÉHICULE</t>
  </si>
  <si>
    <t xml:space="preserve">Numéro d'identifcation du véhicule (VIN)</t>
  </si>
  <si>
    <t xml:space="preserve">Catégorie internationale du véhicule </t>
  </si>
  <si>
    <t xml:space="preserve">N1</t>
  </si>
  <si>
    <t xml:space="preserve">PTAC</t>
  </si>
  <si>
    <t xml:space="preserve">Détermination du poids à vide</t>
  </si>
  <si>
    <t xml:space="preserve">Poids maximal prévu par le constructeur sur le ou les essieux avant</t>
  </si>
  <si>
    <t xml:space="preserve">PMav</t>
  </si>
  <si>
    <t xml:space="preserve">Pesée AV</t>
  </si>
  <si>
    <t xml:space="preserve">Poids maximal prévu par le constructeur sur le ou les essieux arrière</t>
  </si>
  <si>
    <t xml:space="preserve">PMar</t>
  </si>
  <si>
    <t xml:space="preserve">Pesée AR</t>
  </si>
  <si>
    <t xml:space="preserve">Poids minimum à vide sur l’essieu avant défini par le constructeur</t>
  </si>
  <si>
    <t xml:space="preserve">k</t>
  </si>
  <si>
    <t xml:space="preserve">Empattement</t>
  </si>
  <si>
    <t xml:space="preserve">e</t>
  </si>
  <si>
    <t xml:space="preserve">Volume carburant</t>
  </si>
  <si>
    <t xml:space="preserve">Type carburant GO ou ES</t>
  </si>
  <si>
    <t xml:space="preserve">GO</t>
  </si>
  <si>
    <r>
      <rPr>
        <sz val="10"/>
        <rFont val="Arial"/>
        <family val="2"/>
        <charset val="1"/>
      </rPr>
      <t xml:space="preserve">Poids à vide en ordre de marche du véhicule de dépannage 
avec masse des équipements prévus à l’article 4 de l'arrêté </t>
    </r>
    <r>
      <rPr>
        <u val="single"/>
        <sz val="10"/>
        <rFont val="Arial"/>
        <family val="2"/>
        <charset val="1"/>
      </rPr>
      <t xml:space="preserve">et sans conducteur</t>
    </r>
  </si>
  <si>
    <t xml:space="preserve">PV</t>
  </si>
  <si>
    <t xml:space="preserve">Densité carburant</t>
  </si>
  <si>
    <t xml:space="preserve">Poids à vide en ordre de marche du véhicule de dépannage sur le ou les essieux avant</t>
  </si>
  <si>
    <t xml:space="preserve">PVav</t>
  </si>
  <si>
    <t xml:space="preserve">Distance carburant par rapport à l’essieu AV</t>
  </si>
  <si>
    <t xml:space="preserve">Poids à vide en ordre de marche du véhicule de dépannage sur le ou les essieux arrière</t>
  </si>
  <si>
    <t xml:space="preserve">PVar</t>
  </si>
  <si>
    <t xml:space="preserve">Taux remplissage réservoir carburant lors de la pesée</t>
  </si>
  <si>
    <t xml:space="preserve">Volume AdBlue</t>
  </si>
  <si>
    <t xml:space="preserve">PLACES ASSISES</t>
  </si>
  <si>
    <t xml:space="preserve">Densité AdBlue</t>
  </si>
  <si>
    <t xml:space="preserve">Nombre de places en rangée 1</t>
  </si>
  <si>
    <t xml:space="preserve">n1</t>
  </si>
  <si>
    <t xml:space="preserve">Distance AdBlue par rapport à l’essieu AV</t>
  </si>
  <si>
    <t xml:space="preserve">Nombre de places en rangée 2</t>
  </si>
  <si>
    <t xml:space="preserve">n2</t>
  </si>
  <si>
    <t xml:space="preserve">Taux remplissage réservoir AdBlue lors de la pesée</t>
  </si>
  <si>
    <t xml:space="preserve">Nombre de places en rangée 3</t>
  </si>
  <si>
    <t xml:space="preserve">n3</t>
  </si>
  <si>
    <t xml:space="preserve">AV</t>
  </si>
  <si>
    <t xml:space="preserve">AR</t>
  </si>
  <si>
    <t xml:space="preserve">Total</t>
  </si>
  <si>
    <t xml:space="preserve">Distance rangée 1 / essieu AV</t>
  </si>
  <si>
    <t xml:space="preserve">Z1</t>
  </si>
  <si>
    <t xml:space="preserve">Masse carburant manquant</t>
  </si>
  <si>
    <t xml:space="preserve">Distance rangée 2 / essieu AV</t>
  </si>
  <si>
    <t xml:space="preserve">Z2</t>
  </si>
  <si>
    <t xml:space="preserve">Masse AdBlue manquant</t>
  </si>
  <si>
    <t xml:space="preserve">Distance rangée 3 / essieu AV</t>
  </si>
  <si>
    <t xml:space="preserve">Z3</t>
  </si>
  <si>
    <t xml:space="preserve">Poids à vide avec carburant et AdBlue complet</t>
  </si>
  <si>
    <t xml:space="preserve">CARACTÉRISTIQUES DE L’ENGIN DE LEVAGE</t>
  </si>
  <si>
    <r>
      <rPr>
        <sz val="10"/>
        <rFont val="Arial"/>
        <family val="2"/>
        <charset val="1"/>
      </rPr>
      <t xml:space="preserve">Porte-à-faux de la flèche ou du panier par rapport à l’essieu arrière (</t>
    </r>
    <r>
      <rPr>
        <u val="single"/>
        <sz val="10"/>
        <rFont val="Arial"/>
        <family val="2"/>
        <charset val="1"/>
      </rPr>
      <t xml:space="preserve">en position de travail)</t>
    </r>
  </si>
  <si>
    <t xml:space="preserve">d</t>
  </si>
  <si>
    <t xml:space="preserve">Hauteur de la flèche ou du panier par rapport au plan horizontal passant par l’axe des roues  (en utilisation route)</t>
  </si>
  <si>
    <t xml:space="preserve">h</t>
  </si>
  <si>
    <t xml:space="preserve">Masse forfaitaire du véhicule chargé</t>
  </si>
  <si>
    <t xml:space="preserve">Capacité du dispositif de levage déclarée par le constructeur</t>
  </si>
  <si>
    <t xml:space="preserve">Fa</t>
  </si>
  <si>
    <t xml:space="preserve">CAPACITÉ DE CHARGEMENT DU VÉHICULE DE DÉPANNAGE</t>
  </si>
  <si>
    <t xml:space="preserve">Nombre de véhicules pouvant être chargés sur le(s) plateau(x)</t>
  </si>
  <si>
    <t xml:space="preserve">Position du CdG du véhicule chargé / essieu AR</t>
  </si>
  <si>
    <t xml:space="preserve">Y1</t>
  </si>
  <si>
    <t xml:space="preserve">Position du CdG du 2nd véhicule chargé / essieu AR</t>
  </si>
  <si>
    <t xml:space="preserve">Y2</t>
  </si>
  <si>
    <t xml:space="preserve">RÉSULTATS POUR AUTORISATION</t>
  </si>
  <si>
    <t xml:space="preserve">Classé dans la catégorie</t>
  </si>
  <si>
    <t xml:space="preserve">Capacité du véhicule :</t>
  </si>
  <si>
    <t xml:space="preserve">Poids de référence :</t>
  </si>
  <si>
    <t xml:space="preserve">F</t>
  </si>
  <si>
    <t xml:space="preserve">F1</t>
  </si>
  <si>
    <t xml:space="preserve">F2</t>
  </si>
  <si>
    <t xml:space="preserve">Force admissible à la flèche ou au panier :</t>
  </si>
  <si>
    <t xml:space="preserve">PTACdép :</t>
  </si>
  <si>
    <t xml:space="preserve">AutoTemplateWizardDONTMESSWITHIT</t>
  </si>
  <si>
    <t xml:space="preserve">Type de base de données:</t>
  </si>
  <si>
    <t xml:space="preserve">Excel 5.0</t>
  </si>
  <si>
    <t xml:space="preserve">Emplacement de la base de données:</t>
  </si>
  <si>
    <t xml:space="preserve">C:\Data\Excel\Dépanneuse\Base de données CARTE BLANCHE2002-87.xls</t>
  </si>
  <si>
    <t xml:space="preserve">Reserved</t>
  </si>
  <si>
    <t xml:space="preserve">Nombre de tables:</t>
  </si>
  <si>
    <t xml:space="preserve">Nom de la table:</t>
  </si>
  <si>
    <t xml:space="preserve">Table1</t>
  </si>
  <si>
    <t xml:space="preserve">Nombre de champs:</t>
  </si>
  <si>
    <t xml:space="preserve">Nom de champ:</t>
  </si>
  <si>
    <t xml:space="preserve">N° arrêté </t>
  </si>
  <si>
    <t xml:space="preserve">Date visite</t>
  </si>
  <si>
    <t xml:space="preserve">Civilité </t>
  </si>
  <si>
    <t xml:space="preserve">Propriétaire</t>
  </si>
  <si>
    <t xml:space="preserve">adresse</t>
  </si>
  <si>
    <t xml:space="preserve">N° immatriculation</t>
  </si>
  <si>
    <t xml:space="preserve">Marque</t>
  </si>
  <si>
    <t xml:space="preserve">N° identification</t>
  </si>
  <si>
    <t xml:space="preserve">Puissance </t>
  </si>
  <si>
    <t xml:space="preserve">Type</t>
  </si>
  <si>
    <t xml:space="preserve">Annexe</t>
  </si>
  <si>
    <t xml:space="preserve">PTAC </t>
  </si>
  <si>
    <t xml:space="preserve">catégorie</t>
  </si>
  <si>
    <t xml:space="preserve">PTAC remorqué </t>
  </si>
  <si>
    <t xml:space="preserve">Force F </t>
  </si>
  <si>
    <t xml:space="preserve">crochet/ panier arrière</t>
  </si>
  <si>
    <t xml:space="preserve">Rayon d'action </t>
  </si>
  <si>
    <t xml:space="preserve">Remorquage impossible</t>
  </si>
  <si>
    <t xml:space="preserve">Date CB</t>
  </si>
  <si>
    <t xml:space="preserve">Signataire</t>
  </si>
  <si>
    <t xml:space="preserve">Grade signataire</t>
  </si>
  <si>
    <t xml:space="preserve">Réfère à:</t>
  </si>
  <si>
    <t xml:space="preserve">I.CARACTÉRISTIQUES TECHNIQUES</t>
  </si>
  <si>
    <t xml:space="preserve">Capacité de chargement</t>
  </si>
  <si>
    <t xml:space="preserve">Remorqueur</t>
  </si>
  <si>
    <t xml:space="preserve">Porteur/remorqueur</t>
  </si>
  <si>
    <t xml:space="preserve">1 voiture chargée</t>
  </si>
  <si>
    <t xml:space="preserve">2 voitures chargées</t>
  </si>
  <si>
    <t xml:space="preserve">Cond. seul</t>
  </si>
  <si>
    <t xml:space="preserve">Avec passagers</t>
  </si>
  <si>
    <t xml:space="preserve">Nombre de places assises</t>
  </si>
  <si>
    <t xml:space="preserve">n</t>
  </si>
  <si>
    <t xml:space="preserve">Poids des passagers</t>
  </si>
  <si>
    <t xml:space="preserve">essieu AV</t>
  </si>
  <si>
    <t xml:space="preserve">essieu AR</t>
  </si>
  <si>
    <t xml:space="preserve">Distance rangée 1 / essieu AR</t>
  </si>
  <si>
    <t xml:space="preserve">Conducteur seul</t>
  </si>
  <si>
    <t xml:space="preserve">Distance rangée 2 / essieu AR</t>
  </si>
  <si>
    <t xml:space="preserve">Rangée 1</t>
  </si>
  <si>
    <t xml:space="preserve">Distance rangée 3 / essieu AR</t>
  </si>
  <si>
    <t xml:space="preserve">Rangée 2</t>
  </si>
  <si>
    <t xml:space="preserve">Rangée 3</t>
  </si>
  <si>
    <t xml:space="preserve">2. Véhicule de dépannage de la catégorie R (remorqueur)</t>
  </si>
  <si>
    <t xml:space="preserve">Poids de référence :</t>
  </si>
  <si>
    <t xml:space="preserve">PVav + PMar</t>
  </si>
  <si>
    <t xml:space="preserve">2.1 - Force admissible à la flèche ou au panier :</t>
  </si>
  <si>
    <t xml:space="preserve">Respect du mini sur l’essieu avant</t>
  </si>
  <si>
    <t xml:space="preserve">Fb = (PVav - k)/(d + 0,18 x h) x e</t>
  </si>
  <si>
    <t xml:space="preserve">Respect du maxi sur l’essieu arrière</t>
  </si>
  <si>
    <t xml:space="preserve">Fc = (Pmar - PVar)/(1 + (d + 0,18 x h)/e)</t>
  </si>
  <si>
    <t xml:space="preserve">Respect du PTAC</t>
  </si>
  <si>
    <t xml:space="preserve">Fd = PTAC - PVodm</t>
  </si>
  <si>
    <t xml:space="preserve">Force admissible retenue</t>
  </si>
  <si>
    <t xml:space="preserve">Poids à vide en ordre de marche du véhicule de dépannage 
(avec conducteur et masse des équipements prévus à l’article 4 du présent arrêté)</t>
  </si>
  <si>
    <t xml:space="preserve">Pvodm</t>
  </si>
  <si>
    <t xml:space="preserve">Poids de référence </t>
  </si>
  <si>
    <t xml:space="preserve">2.2 – Poids du véhicule remorqué :</t>
  </si>
  <si>
    <t xml:space="preserve">PTACdép = Pvodm + F</t>
  </si>
  <si>
    <t xml:space="preserve">3. Véhicule de dépannage de la catégorie P (véhicules porteurs)</t>
  </si>
  <si>
    <t xml:space="preserve">Capacité C = PTAC – Pvodm - Mpassagers</t>
  </si>
  <si>
    <t xml:space="preserve">DÉCLARATION DE MISE EN SERVICE D’UN VÉHICULE SPÉCIALISÉ DANS LES OPÉRATIONS DE DÉPANNAGE</t>
  </si>
  <si>
    <t xml:space="preserve">Arrête ministériel du 30 septembre 1975 modifié et circulaire du 30 septembre 1975
CATÉGORIES A, B ET C</t>
  </si>
  <si>
    <t xml:space="preserve">Je soussigné-e :</t>
  </si>
  <si>
    <t xml:space="preserve">demeurant à :</t>
  </si>
  <si>
    <t xml:space="preserve">téléphone :</t>
  </si>
  <si>
    <t xml:space="preserve">déclare mettre en service un véhicule spécialisé dans les opérations d’évacuation des véhicules en panne ou accidentés, répondant à l’arrêté ministériel du 30 septembre 1975 modifié et à la circulaire du 30 septembre 1975.</t>
  </si>
  <si>
    <t xml:space="preserve">CARACTÉRISTIQUES DU VÉHICULE :</t>
  </si>
  <si>
    <t xml:space="preserve">N° d’immatriculation</t>
  </si>
  <si>
    <t xml:space="preserve">Genre</t>
  </si>
  <si>
    <t xml:space="preserve">Carrosserie</t>
  </si>
  <si>
    <t xml:space="preserve">DEPANNAGE</t>
  </si>
  <si>
    <t xml:space="preserve">N° de série</t>
  </si>
  <si>
    <t xml:space="preserve">Source d’énergie</t>
  </si>
  <si>
    <t xml:space="preserve">Puissance administrative</t>
  </si>
  <si>
    <t xml:space="preserve">Date de 1ère mise en circulation</t>
  </si>
  <si>
    <t xml:space="preserve">Porte-à-faux avant toutes saillies comprises</t>
  </si>
  <si>
    <t xml:space="preserve">Porte-à-faux arrière toutes saillies comprises</t>
  </si>
  <si>
    <t xml:space="preserve">Longueur hors tout</t>
  </si>
  <si>
    <t xml:space="preserve">Largeur hors tout</t>
  </si>
  <si>
    <t xml:space="preserve">Surface</t>
  </si>
  <si>
    <t xml:space="preserve">Je certifie que le châssis :</t>
  </si>
  <si>
    <t xml:space="preserve">Je certifie que le porte-à-faux arrière du véhicule carrossé, toutes saillies comprises :</t>
  </si>
  <si>
    <t xml:space="preserve">CARACTÉRISTIQUES TECHNIQUES :</t>
  </si>
  <si>
    <t xml:space="preserve">Poids total autorisé en charge :</t>
  </si>
  <si>
    <t xml:space="preserve">Poids maximal prévu par le constructeur sur le(s) essieu(x) avant(s) :</t>
  </si>
  <si>
    <t xml:space="preserve">Poids maximal prévu par le constructeur sur le(s) essieu(x) arrière(s) :</t>
  </si>
  <si>
    <t xml:space="preserve">Hauteur de l’extrémité de la potence par rapport au plan horizontal passant par l’axe des roues :</t>
  </si>
  <si>
    <t xml:space="preserve">Poids à vide en ordre complet de marche :</t>
  </si>
  <si>
    <t xml:space="preserve">Poids à vide sur le(s) essieu(x) avant(s) :</t>
  </si>
  <si>
    <t xml:space="preserve">Poids à vide sur le(s) essieu(x) arrière(s) :</t>
  </si>
  <si>
    <t xml:space="preserve">Porte-à-faux de l’engin de levage par rapport à l’axe du ou des essieu(x) arrière(s) :</t>
  </si>
  <si>
    <t xml:space="preserve">CLASSEMENT EN CATÉGORIE :</t>
  </si>
  <si>
    <t xml:space="preserve">CARACTÉRISTIQUES NOUVELLES DU VÉHICULE SPÉCIALISÉ :</t>
  </si>
  <si>
    <t xml:space="preserve">Avec tous les passagers</t>
  </si>
  <si>
    <t xml:space="preserve">véhicules sur le plateau</t>
  </si>
  <si>
    <t xml:space="preserve">aucun</t>
  </si>
  <si>
    <t xml:space="preserve">Force admissible au crochet (kg)</t>
  </si>
  <si>
    <t xml:space="preserve">PTAC du véhicule de dépannage (kg)</t>
  </si>
  <si>
    <t xml:space="preserve">CONDITIONS À RESPECTER EN CIRCULATION :</t>
  </si>
  <si>
    <t xml:space="preserve">ÉQUIPEMENTS OBLIGATOIRES :</t>
  </si>
  <si>
    <t xml:space="preserve">plaque rectangulaire réflectorisée orangée (0,25 × 1 m)</t>
  </si>
  <si>
    <t xml:space="preserve">feux spéciaux agréés R65</t>
  </si>
  <si>
    <t xml:space="preserve">deux feux rouges à l’extrémité supérieure de la flèche</t>
  </si>
  <si>
    <t xml:space="preserve">trois cônes de signalisation</t>
  </si>
  <si>
    <t xml:space="preserve">balai – pelle – sable ou produits absorbants</t>
  </si>
  <si>
    <t xml:space="preserve">Fait à</t>
  </si>
  <si>
    <t xml:space="preserve">le</t>
  </si>
  <si>
    <t xml:space="preserve">le demandeur</t>
  </si>
</sst>
</file>

<file path=xl/styles.xml><?xml version="1.0" encoding="utf-8"?>
<styleSheet xmlns="http://schemas.openxmlformats.org/spreadsheetml/2006/main">
  <numFmts count="21">
    <numFmt numFmtId="164" formatCode="General"/>
    <numFmt numFmtId="165" formatCode="#,##0"/>
    <numFmt numFmtId="166" formatCode="\$#,##0\ ;&quot;($&quot;#,##0\)"/>
    <numFmt numFmtId="167" formatCode="#,##0.00\ [$€-40C];[RED]\-#,##0.00\ [$€-40C]"/>
    <numFmt numFmtId="168" formatCode="0.00"/>
    <numFmt numFmtId="169" formatCode="#&quot; véhicules&quot;"/>
    <numFmt numFmtId="170" formatCode="@"/>
    <numFmt numFmtId="171" formatCode="#,##0&quot; kg&quot;"/>
    <numFmt numFmtId="172" formatCode="0&quot; kg&quot;"/>
    <numFmt numFmtId="173" formatCode="0.00&quot; m&quot;"/>
    <numFmt numFmtId="174" formatCode="0.00&quot; L&quot;"/>
    <numFmt numFmtId="175" formatCode="#&quot; kg&quot;"/>
    <numFmt numFmtId="176" formatCode="0.000&quot; kg/L&quot;"/>
    <numFmt numFmtId="177" formatCode="0.00\ %"/>
    <numFmt numFmtId="178" formatCode="0"/>
    <numFmt numFmtId="179" formatCode="General"/>
    <numFmt numFmtId="180" formatCode="dd/mm/yy"/>
    <numFmt numFmtId="181" formatCode="#"/>
    <numFmt numFmtId="182" formatCode="&quot;VRAI&quot;;&quot;VRAI&quot;;&quot;FAUX&quot;"/>
    <numFmt numFmtId="183" formatCode="0.0&quot; m²&quot;"/>
    <numFmt numFmtId="184" formatCode="0.000&quot; m&quot;"/>
  </numFmts>
  <fonts count="14">
    <font>
      <sz val="10"/>
      <name val="Arial"/>
      <family val="2"/>
      <charset val="1"/>
    </font>
    <font>
      <sz val="10"/>
      <name val="Arial"/>
      <family val="0"/>
    </font>
    <font>
      <sz val="10"/>
      <name val="Arial"/>
      <family val="0"/>
    </font>
    <font>
      <sz val="10"/>
      <name val="Arial"/>
      <family val="0"/>
    </font>
    <font>
      <b val="true"/>
      <sz val="18"/>
      <name val="Arial"/>
      <family val="2"/>
      <charset val="1"/>
    </font>
    <font>
      <b val="true"/>
      <sz val="12"/>
      <name val="Arial"/>
      <family val="2"/>
      <charset val="1"/>
    </font>
    <font>
      <sz val="9"/>
      <name val="Arial"/>
      <family val="2"/>
      <charset val="1"/>
    </font>
    <font>
      <b val="true"/>
      <i val="true"/>
      <u val="single"/>
      <sz val="10"/>
      <name val="Arial"/>
      <family val="2"/>
      <charset val="1"/>
    </font>
    <font>
      <b val="true"/>
      <sz val="14"/>
      <name val="Arial"/>
      <family val="2"/>
      <charset val="1"/>
    </font>
    <font>
      <b val="true"/>
      <sz val="14"/>
      <name val="Marianne"/>
      <family val="3"/>
      <charset val="1"/>
    </font>
    <font>
      <b val="true"/>
      <sz val="10"/>
      <name val="Arial"/>
      <family val="2"/>
      <charset val="1"/>
    </font>
    <font>
      <u val="single"/>
      <sz val="10"/>
      <name val="Arial"/>
      <family val="2"/>
      <charset val="1"/>
    </font>
    <font>
      <b val="true"/>
      <sz val="10"/>
      <color rgb="FFCE181E"/>
      <name val="Arial"/>
      <family val="2"/>
      <charset val="1"/>
    </font>
    <font>
      <b val="true"/>
      <u val="single"/>
      <sz val="10"/>
      <name val="Arial"/>
      <family val="2"/>
      <charset val="1"/>
    </font>
  </fonts>
  <fills count="8">
    <fill>
      <patternFill patternType="none"/>
    </fill>
    <fill>
      <patternFill patternType="gray125"/>
    </fill>
    <fill>
      <patternFill patternType="solid">
        <fgColor rgb="FFDDDDDD"/>
        <bgColor rgb="FFE7E6E6"/>
      </patternFill>
    </fill>
    <fill>
      <patternFill patternType="solid">
        <fgColor rgb="FFFF0000"/>
        <bgColor rgb="FFCE181E"/>
      </patternFill>
    </fill>
    <fill>
      <patternFill patternType="solid">
        <fgColor rgb="FFE7E6E6"/>
        <bgColor rgb="FFDDDDDD"/>
      </patternFill>
    </fill>
    <fill>
      <patternFill patternType="solid">
        <fgColor rgb="FFFFFF99"/>
        <bgColor rgb="FFCCFFCC"/>
      </patternFill>
    </fill>
    <fill>
      <patternFill patternType="solid">
        <fgColor rgb="FFCCFFCC"/>
        <bgColor rgb="FFCCFFFF"/>
      </patternFill>
    </fill>
    <fill>
      <patternFill patternType="solid">
        <fgColor rgb="FFFFFFFF"/>
        <bgColor rgb="FFE7E6E6"/>
      </patternFill>
    </fill>
  </fills>
  <borders count="14">
    <border diagonalUp="false" diagonalDown="false">
      <left/>
      <right/>
      <top/>
      <bottom/>
      <diagonal/>
    </border>
    <border diagonalUp="false" diagonalDown="false">
      <left style="hair"/>
      <right style="hair"/>
      <top style="hair"/>
      <bottom style="hair"/>
      <diagonal/>
    </border>
    <border diagonalUp="false" diagonalDown="false">
      <left/>
      <right/>
      <top style="double"/>
      <bottom/>
      <diagonal/>
    </border>
    <border diagonalUp="false" diagonalDown="false">
      <left style="thin"/>
      <right style="thin"/>
      <top style="thin"/>
      <bottom style="thin"/>
      <diagonal/>
    </border>
    <border diagonalUp="false" diagonalDown="false">
      <left style="hair"/>
      <right style="hair"/>
      <top/>
      <bottom style="hair"/>
      <diagonal/>
    </border>
    <border diagonalUp="false" diagonalDown="false">
      <left style="hair"/>
      <right style="hair"/>
      <top style="hair"/>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style="thin"/>
      <right style="hair"/>
      <top/>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s>
  <cellStyleXfs count="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6" fillId="2" borderId="1" applyFont="true" applyBorder="true" applyAlignment="true" applyProtection="false">
      <alignment horizontal="center"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7" fontId="7" fillId="0" borderId="0" applyFont="true" applyBorder="false" applyAlignment="true" applyProtection="false">
      <alignment horizontal="general" vertical="bottom" textRotation="0" wrapText="false" indent="0" shrinkToFit="false"/>
    </xf>
    <xf numFmtId="164" fontId="0" fillId="0" borderId="2" applyFont="true" applyBorder="tru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cellStyleXfs>
  <cellXfs count="13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10" fillId="0" borderId="1" xfId="0" applyFont="true" applyBorder="true" applyAlignment="true" applyProtection="true">
      <alignment horizontal="center" vertical="bottom" textRotation="0" wrapText="false" indent="0" shrinkToFit="false"/>
      <protection locked="true" hidden="false"/>
    </xf>
    <xf numFmtId="169"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bottom" textRotation="0" wrapText="false" indent="0" shrinkToFit="false"/>
      <protection locked="true" hidden="false"/>
    </xf>
    <xf numFmtId="170" fontId="0" fillId="4" borderId="3" xfId="0" applyFont="false" applyBorder="true" applyAlignment="true" applyProtection="true">
      <alignment horizontal="left" vertical="bottom" textRotation="0" wrapText="false" indent="0" shrinkToFit="false"/>
      <protection locked="false" hidden="false"/>
    </xf>
    <xf numFmtId="164" fontId="0" fillId="5" borderId="4" xfId="0" applyFont="true" applyBorder="true" applyAlignment="true" applyProtection="true">
      <alignment horizontal="center" vertical="bottom" textRotation="0" wrapText="false" indent="0" shrinkToFit="false"/>
      <protection locked="false" hidden="false"/>
    </xf>
    <xf numFmtId="164" fontId="10" fillId="0" borderId="0" xfId="0" applyFont="true" applyBorder="true" applyAlignment="true" applyProtection="true">
      <alignment horizontal="center" vertical="bottom" textRotation="0" wrapText="false" indent="0" shrinkToFit="false"/>
      <protection locked="true" hidden="false"/>
    </xf>
    <xf numFmtId="164" fontId="0" fillId="0" borderId="3" xfId="0" applyFont="true" applyBorder="true" applyAlignment="true" applyProtection="true">
      <alignment horizontal="center" vertical="bottom" textRotation="0" wrapText="false" indent="0" shrinkToFit="false"/>
      <protection locked="true" hidden="false"/>
    </xf>
    <xf numFmtId="171" fontId="0" fillId="2" borderId="3" xfId="0" applyFont="true" applyBorder="true" applyAlignment="true" applyProtection="true">
      <alignment horizontal="right" vertical="center" textRotation="0" wrapText="false" indent="0" shrinkToFit="false"/>
      <protection locked="false" hidden="false"/>
    </xf>
    <xf numFmtId="164" fontId="0" fillId="0" borderId="1" xfId="0" applyFont="true" applyBorder="true" applyAlignment="false" applyProtection="true">
      <alignment horizontal="general" vertical="bottom" textRotation="0" wrapText="false" indent="0" shrinkToFit="false"/>
      <protection locked="true" hidden="false"/>
    </xf>
    <xf numFmtId="172" fontId="0" fillId="2" borderId="1" xfId="0" applyFont="false" applyBorder="true" applyAlignment="false" applyProtection="true">
      <alignment horizontal="general" vertical="bottom" textRotation="0" wrapText="false" indent="0" shrinkToFit="false"/>
      <protection locked="fals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72" fontId="0" fillId="0" borderId="0" xfId="0" applyFont="false" applyBorder="true" applyAlignment="false" applyProtection="true">
      <alignment horizontal="general" vertical="bottom" textRotation="0" wrapText="false" indent="0" shrinkToFit="false"/>
      <protection locked="true" hidden="false"/>
    </xf>
    <xf numFmtId="173" fontId="0" fillId="2" borderId="3" xfId="0" applyFont="true" applyBorder="true" applyAlignment="true" applyProtection="true">
      <alignment horizontal="right" vertical="center" textRotation="0" wrapText="false" indent="0" shrinkToFit="false"/>
      <protection locked="false" hidden="false"/>
    </xf>
    <xf numFmtId="174" fontId="0" fillId="2" borderId="1" xfId="0" applyFont="false" applyBorder="true" applyAlignment="false" applyProtection="true">
      <alignment horizontal="general" vertical="bottom" textRotation="0" wrapText="false" indent="0" shrinkToFit="false"/>
      <protection locked="fals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right" vertical="center" textRotation="0" wrapText="false" indent="0" shrinkToFit="false"/>
      <protection locked="true" hidden="false"/>
    </xf>
    <xf numFmtId="164" fontId="0" fillId="5" borderId="1" xfId="0" applyFont="true" applyBorder="true" applyAlignment="true" applyProtection="true">
      <alignment horizontal="center" vertical="bottom" textRotation="0" wrapText="false" indent="0" shrinkToFit="false"/>
      <protection locked="fals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75" fontId="0" fillId="0" borderId="3" xfId="0" applyFont="false" applyBorder="true" applyAlignment="true" applyProtection="true">
      <alignment horizontal="right" vertical="center" textRotation="0" wrapText="false" indent="0" shrinkToFit="false"/>
      <protection locked="true" hidden="true"/>
    </xf>
    <xf numFmtId="176" fontId="0" fillId="0" borderId="1" xfId="0" applyFont="fals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72" fontId="0" fillId="0" borderId="3" xfId="0" applyFont="true" applyBorder="true" applyAlignment="true" applyProtection="true">
      <alignment horizontal="right" vertical="center" textRotation="0" wrapText="false" indent="0" shrinkToFit="false"/>
      <protection locked="true" hidden="false"/>
    </xf>
    <xf numFmtId="173" fontId="0" fillId="2" borderId="1" xfId="0" applyFont="false" applyBorder="true" applyAlignment="false" applyProtection="true">
      <alignment horizontal="general" vertical="bottom" textRotation="0" wrapText="false" indent="0" shrinkToFit="false"/>
      <protection locked="false" hidden="false"/>
    </xf>
    <xf numFmtId="177" fontId="0" fillId="2" borderId="1" xfId="0" applyFont="false" applyBorder="true" applyAlignment="false" applyProtection="true">
      <alignment horizontal="general" vertical="bottom" textRotation="0" wrapText="false" indent="0" shrinkToFit="false"/>
      <protection locked="fals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10" fillId="0" borderId="1" xfId="0" applyFont="true" applyBorder="true" applyAlignment="true" applyProtection="true">
      <alignment horizontal="center" vertical="center" textRotation="0" wrapText="false" indent="0" shrinkToFit="false"/>
      <protection locked="true" hidden="false"/>
    </xf>
    <xf numFmtId="164" fontId="0" fillId="2" borderId="3" xfId="0" applyFont="true" applyBorder="true" applyAlignment="true" applyProtection="true">
      <alignment horizontal="right" vertical="center" textRotation="0" wrapText="false" indent="0" shrinkToFit="false"/>
      <protection locked="false" hidden="false"/>
    </xf>
    <xf numFmtId="164" fontId="0" fillId="0" borderId="1" xfId="0" applyFont="true" applyBorder="true" applyAlignment="true" applyProtection="true">
      <alignment horizontal="center" vertical="bottom" textRotation="0" wrapText="false" indent="0" shrinkToFit="false"/>
      <protection locked="true" hidden="false"/>
    </xf>
    <xf numFmtId="172" fontId="0" fillId="0" borderId="1" xfId="0" applyFont="false" applyBorder="tru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71" fontId="0" fillId="0" borderId="1"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72" fontId="0" fillId="0" borderId="0" xfId="0" applyFont="true" applyBorder="tru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78" fontId="0" fillId="2" borderId="3" xfId="0" applyFont="true" applyBorder="true" applyAlignment="true" applyProtection="true">
      <alignment horizontal="right" vertical="center" textRotation="0" wrapText="false" indent="0" shrinkToFit="false"/>
      <protection locked="false" hidden="false"/>
    </xf>
    <xf numFmtId="164" fontId="10" fillId="6" borderId="3" xfId="0" applyFont="true" applyBorder="true" applyAlignment="false" applyProtection="true">
      <alignment horizontal="general" vertical="bottom" textRotation="0" wrapText="false" indent="0" shrinkToFit="false"/>
      <protection locked="true" hidden="false"/>
    </xf>
    <xf numFmtId="179" fontId="10" fillId="6" borderId="3" xfId="0" applyFont="true" applyBorder="true" applyAlignment="true" applyProtection="true">
      <alignment horizontal="center" vertical="bottom" textRotation="0" wrapText="false" indent="0" shrinkToFit="false"/>
      <protection locked="true" hidden="false"/>
    </xf>
    <xf numFmtId="164" fontId="12" fillId="0" borderId="0" xfId="0" applyFont="true" applyBorder="false" applyAlignment="false" applyProtection="true">
      <alignment horizontal="general" vertical="bottom" textRotation="0" wrapText="false" indent="0" shrinkToFit="false"/>
      <protection locked="true" hidden="false"/>
    </xf>
    <xf numFmtId="164" fontId="10" fillId="0" borderId="5" xfId="0" applyFont="true" applyBorder="true" applyAlignment="true" applyProtection="true">
      <alignment horizontal="center" vertical="center" textRotation="0" wrapText="false" indent="0" shrinkToFit="false"/>
      <protection locked="true" hidden="false"/>
    </xf>
    <xf numFmtId="178" fontId="10" fillId="6" borderId="3" xfId="0" applyFont="true" applyBorder="true" applyAlignment="true" applyProtection="true">
      <alignment horizontal="center" vertical="center" textRotation="0" wrapText="false" indent="0" shrinkToFit="false"/>
      <protection locked="true" hidden="false"/>
    </xf>
    <xf numFmtId="164" fontId="0" fillId="0" borderId="6" xfId="0" applyFont="true" applyBorder="true" applyAlignment="false" applyProtection="true">
      <alignment horizontal="general" vertical="bottom" textRotation="0" wrapText="false" indent="0" shrinkToFit="false"/>
      <protection locked="true" hidden="false"/>
    </xf>
    <xf numFmtId="178" fontId="10" fillId="0" borderId="7" xfId="0" applyFont="true" applyBorder="true" applyAlignment="true" applyProtection="true">
      <alignment horizontal="center" vertical="bottom" textRotation="0" wrapText="false" indent="0" shrinkToFit="false"/>
      <protection locked="true" hidden="false"/>
    </xf>
    <xf numFmtId="164" fontId="10" fillId="0" borderId="8" xfId="0" applyFont="true" applyBorder="true" applyAlignment="true" applyProtection="true">
      <alignment horizontal="center" vertical="center" textRotation="0" wrapText="false" indent="0" shrinkToFit="false"/>
      <protection locked="true" hidden="false"/>
    </xf>
    <xf numFmtId="164" fontId="10" fillId="0" borderId="9" xfId="0" applyFont="true" applyBorder="true" applyAlignment="true" applyProtection="true">
      <alignment horizontal="center" vertical="bottom" textRotation="0" wrapText="false" indent="0" shrinkToFit="false"/>
      <protection locked="true" hidden="false"/>
    </xf>
    <xf numFmtId="178" fontId="10" fillId="6" borderId="3" xfId="0" applyFont="true" applyBorder="true" applyAlignment="true" applyProtection="true">
      <alignment horizontal="center" vertical="bottom" textRotation="0" wrapText="false" indent="0" shrinkToFit="false"/>
      <protection locked="true" hidden="false"/>
    </xf>
    <xf numFmtId="180" fontId="0" fillId="0" borderId="0" xfId="0" applyFont="false" applyBorder="false" applyAlignment="false" applyProtection="false">
      <alignment horizontal="general" vertical="bottom" textRotation="0" wrapText="false" indent="0" shrinkToFit="false"/>
      <protection locked="true" hidden="false"/>
    </xf>
    <xf numFmtId="179" fontId="0" fillId="0" borderId="0" xfId="0" applyFont="false" applyBorder="false" applyAlignment="true" applyProtection="false">
      <alignment horizontal="general" vertical="bottom" textRotation="0" wrapText="true" indent="0" shrinkToFit="false"/>
      <protection locked="true" hidden="false"/>
    </xf>
    <xf numFmtId="178" fontId="0" fillId="0" borderId="0" xfId="0" applyFont="false" applyBorder="false" applyAlignment="true" applyProtection="false">
      <alignment horizontal="general" vertical="bottom" textRotation="0" wrapText="tru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bottom" textRotation="0" wrapText="false" indent="0" shrinkToFit="false"/>
      <protection locked="true" hidden="false"/>
    </xf>
    <xf numFmtId="178" fontId="10" fillId="0" borderId="3"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81" fontId="10" fillId="0" borderId="3" xfId="0" applyFont="true" applyBorder="true" applyAlignment="true" applyProtection="false">
      <alignment horizontal="center" vertical="bottom" textRotation="0" wrapText="false" indent="0"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0" fillId="0" borderId="1" xfId="0" applyFont="fals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73" fontId="0" fillId="0" borderId="3" xfId="0" applyFont="tru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10" fillId="0" borderId="3" xfId="0" applyFont="true" applyBorder="true" applyAlignment="true" applyProtection="false">
      <alignment horizontal="center" vertical="bottom" textRotation="0" wrapText="false" indent="0" shrinkToFit="false"/>
      <protection locked="true" hidden="false"/>
    </xf>
    <xf numFmtId="164" fontId="0" fillId="0" borderId="3" xfId="0" applyFont="true" applyBorder="true" applyAlignment="true" applyProtection="false">
      <alignment horizontal="center" vertical="bottom" textRotation="0" wrapText="false" indent="0" shrinkToFit="false"/>
      <protection locked="true" hidden="false"/>
    </xf>
    <xf numFmtId="171" fontId="0" fillId="0" borderId="3" xfId="0" applyFont="true" applyBorder="true" applyAlignment="false" applyProtection="false">
      <alignment horizontal="general" vertical="bottom" textRotation="0" wrapText="false" indent="0" shrinkToFit="false"/>
      <protection locked="true" hidden="false"/>
    </xf>
    <xf numFmtId="178" fontId="10" fillId="0" borderId="13" xfId="0" applyFont="true" applyBorder="true" applyAlignment="true" applyProtection="false">
      <alignment horizontal="center" vertical="bottom" textRotation="0" wrapText="false" indent="0" shrinkToFit="false"/>
      <protection locked="true" hidden="false"/>
    </xf>
    <xf numFmtId="178" fontId="0" fillId="0" borderId="13" xfId="0" applyFont="false" applyBorder="true" applyAlignment="true" applyProtection="false">
      <alignment horizontal="center" vertical="bottom" textRotation="0" wrapText="false" indent="0" shrinkToFit="false"/>
      <protection locked="true" hidden="false"/>
    </xf>
    <xf numFmtId="178" fontId="0" fillId="0" borderId="3" xfId="0" applyFont="true" applyBorder="true" applyAlignment="true" applyProtection="false">
      <alignment horizontal="center" vertical="bottom" textRotation="0" wrapText="false" indent="0" shrinkToFit="false"/>
      <protection locked="true" hidden="false"/>
    </xf>
    <xf numFmtId="178" fontId="0" fillId="0" borderId="3" xfId="0" applyFont="false" applyBorder="true" applyAlignment="true" applyProtection="false">
      <alignment horizontal="center" vertical="bottom" textRotation="0" wrapText="false" indent="0" shrinkToFit="false"/>
      <protection locked="true" hidden="false"/>
    </xf>
    <xf numFmtId="178" fontId="0" fillId="0" borderId="0" xfId="0" applyFont="false" applyBorder="true" applyAlignment="true" applyProtection="false">
      <alignment horizontal="center" vertical="bottom" textRotation="0" wrapText="false" indent="0" shrinkToFit="false"/>
      <protection locked="true" hidden="false"/>
    </xf>
    <xf numFmtId="178" fontId="0" fillId="0" borderId="0" xfId="0" applyFont="false" applyBorder="false" applyAlignment="false" applyProtection="false">
      <alignment horizontal="general" vertical="bottom" textRotation="0" wrapText="false" indent="0" shrinkToFit="false"/>
      <protection locked="true" hidden="false"/>
    </xf>
    <xf numFmtId="179" fontId="0" fillId="0" borderId="3" xfId="0" applyFont="true" applyBorder="true" applyAlignment="false" applyProtection="false">
      <alignment horizontal="general" vertical="bottom" textRotation="0" wrapText="false" indent="0" shrinkToFit="false"/>
      <protection locked="true" hidden="false"/>
    </xf>
    <xf numFmtId="179" fontId="0" fillId="0" borderId="3" xfId="0" applyFont="false" applyBorder="true" applyAlignment="true" applyProtection="false">
      <alignment horizontal="center" vertical="bottom" textRotation="0" wrapText="false" indent="0" shrinkToFit="false"/>
      <protection locked="true" hidden="false"/>
    </xf>
    <xf numFmtId="164" fontId="0" fillId="0" borderId="3" xfId="0" applyFont="fals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3" fontId="0" fillId="0" borderId="0" xfId="0" applyFont="true" applyBorder="true" applyAlignment="false" applyProtection="true">
      <alignment horizontal="general" vertical="bottom" textRotation="0" wrapText="false" indent="0" shrinkToFit="false"/>
      <protection locked="false" hidden="false"/>
    </xf>
    <xf numFmtId="164" fontId="13" fillId="7" borderId="0" xfId="0" applyFont="true" applyBorder="false" applyAlignment="false" applyProtection="false">
      <alignment horizontal="general" vertical="bottom" textRotation="0" wrapText="false" indent="0" shrinkToFit="false"/>
      <protection locked="true" hidden="false"/>
    </xf>
    <xf numFmtId="164" fontId="10" fillId="6" borderId="3" xfId="0" applyFont="true" applyBorder="true" applyAlignment="true" applyProtection="false">
      <alignment horizontal="center" vertical="center" textRotation="0" wrapText="false" indent="0" shrinkToFit="false"/>
      <protection locked="true" hidden="false"/>
    </xf>
    <xf numFmtId="171" fontId="10" fillId="6" borderId="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general" vertical="center" textRotation="0" wrapText="false" indent="0" shrinkToFit="false"/>
      <protection locked="true" hidden="false"/>
    </xf>
    <xf numFmtId="164" fontId="0" fillId="0" borderId="12" xfId="0" applyFont="fals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78" fontId="10" fillId="0" borderId="3" xfId="0" applyFont="true" applyBorder="true" applyAlignment="true" applyProtection="false">
      <alignment horizontal="center" vertical="center" textRotation="0" wrapText="false" indent="0" shrinkToFit="false"/>
      <protection locked="true" hidden="false"/>
    </xf>
    <xf numFmtId="181" fontId="10" fillId="0" borderId="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78" fontId="10" fillId="6" borderId="3"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78" fontId="0" fillId="0" borderId="3" xfId="0" applyFont="false" applyBorder="true" applyAlignment="true" applyProtection="false">
      <alignment horizontal="center" vertical="center" textRotation="0" wrapText="false" indent="0" shrinkToFit="false"/>
      <protection locked="true" hidden="false"/>
    </xf>
    <xf numFmtId="179" fontId="0" fillId="0" borderId="3" xfId="0" applyFont="false" applyBorder="true" applyAlignment="true" applyProtection="false">
      <alignment horizontal="center" vertical="center"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0" fillId="6" borderId="3" xfId="0" applyFont="true" applyBorder="true" applyAlignment="true" applyProtection="false">
      <alignment horizontal="center" vertical="center" textRotation="0" wrapText="false" indent="0" shrinkToFit="false"/>
      <protection locked="true" hidden="false"/>
    </xf>
    <xf numFmtId="179" fontId="0" fillId="6" borderId="3" xfId="0" applyFont="false" applyBorder="true" applyAlignment="true" applyProtection="false">
      <alignment horizontal="center" vertical="center" textRotation="0" wrapText="false" indent="0" shrinkToFit="false"/>
      <protection locked="true" hidden="false"/>
    </xf>
    <xf numFmtId="178" fontId="10" fillId="0" borderId="0" xfId="0" applyFont="true" applyBorder="true" applyAlignment="true" applyProtection="false">
      <alignment horizontal="center" vertical="center" textRotation="0" wrapText="false" indent="0" shrinkToFit="false"/>
      <protection locked="true" hidden="false"/>
    </xf>
    <xf numFmtId="178" fontId="0" fillId="0" borderId="0" xfId="0" applyFont="false" applyBorder="false" applyAlignment="true" applyProtection="false">
      <alignment horizontal="general" vertical="center" textRotation="0" wrapText="false" indent="0" shrinkToFit="false"/>
      <protection locked="true" hidden="false"/>
    </xf>
    <xf numFmtId="178" fontId="0" fillId="0" borderId="0" xfId="0" applyFont="false" applyBorder="true" applyAlignment="true" applyProtection="false">
      <alignment horizontal="general" vertical="center"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82" fontId="0" fillId="0" borderId="0" xfId="0" applyFont="false" applyBorder="tru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2" borderId="0" xfId="0" applyFont="false" applyBorder="true" applyAlignment="true" applyProtection="true">
      <alignment horizontal="center" vertical="center" textRotation="0" wrapText="false" indent="0" shrinkToFit="false"/>
      <protection locked="fals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72" fontId="0" fillId="0" borderId="0" xfId="0" applyFont="false" applyBorder="true" applyAlignment="true" applyProtection="false">
      <alignment horizontal="center" vertical="center" textRotation="0" wrapText="false" indent="0" shrinkToFit="false"/>
      <protection locked="true" hidden="false"/>
    </xf>
    <xf numFmtId="181" fontId="0" fillId="0" borderId="0" xfId="0" applyFont="false" applyBorder="true" applyAlignment="true" applyProtection="false">
      <alignment horizontal="center" vertical="center" textRotation="0" wrapText="false" indent="0" shrinkToFit="false"/>
      <protection locked="true" hidden="false"/>
    </xf>
    <xf numFmtId="173" fontId="0" fillId="2" borderId="0" xfId="0" applyFont="false" applyBorder="true" applyAlignment="true" applyProtection="true">
      <alignment horizontal="center" vertical="center" textRotation="0" wrapText="false" indent="0" shrinkToFit="false"/>
      <protection locked="false" hidden="false"/>
    </xf>
    <xf numFmtId="173" fontId="0" fillId="0" borderId="0" xfId="0" applyFont="false" applyBorder="true" applyAlignment="true" applyProtection="false">
      <alignment horizontal="center" vertical="center" textRotation="0" wrapText="false" indent="0" shrinkToFit="false"/>
      <protection locked="true" hidden="false"/>
    </xf>
    <xf numFmtId="183" fontId="0" fillId="0" borderId="0" xfId="0" applyFont="fals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true">
      <alignment horizontal="left" vertical="center" textRotation="0" wrapText="true" indent="0" shrinkToFit="false"/>
      <protection locked="false" hidden="false"/>
    </xf>
    <xf numFmtId="184" fontId="0" fillId="2" borderId="0" xfId="0" applyFont="false" applyBorder="false" applyAlignment="true" applyProtection="true">
      <alignment horizontal="general" vertical="top" textRotation="0" wrapText="false" indent="0" shrinkToFit="false"/>
      <protection locked="false" hidden="false"/>
    </xf>
    <xf numFmtId="179" fontId="0" fillId="0" borderId="0" xfId="0" applyFont="false" applyBorder="false" applyAlignment="true" applyProtection="false">
      <alignment horizontal="center" vertical="center" textRotation="0" wrapText="false" indent="0" shrinkToFit="false"/>
      <protection locked="true" hidden="false"/>
    </xf>
    <xf numFmtId="184" fontId="0" fillId="2" borderId="0" xfId="0" applyFont="false" applyBorder="false" applyAlignment="false" applyProtection="true">
      <alignment horizontal="general" vertical="bottom" textRotation="0" wrapText="false" indent="0" shrinkToFit="false"/>
      <protection locked="fals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79" fontId="1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right" vertical="center"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78" fontId="0" fillId="0" borderId="1" xfId="0" applyFont="true" applyBorder="true" applyAlignment="true" applyProtection="false">
      <alignment horizontal="center" vertical="bottom" textRotation="0" wrapText="false" indent="0" shrinkToFit="false"/>
      <protection locked="true" hidden="false"/>
    </xf>
    <xf numFmtId="182" fontId="10" fillId="0" borderId="0" xfId="0" applyFont="true" applyBorder="true" applyAlignment="true" applyProtection="false">
      <alignment horizontal="left" vertical="center" textRotation="0" wrapText="true" indent="0" shrinkToFit="false"/>
      <protection locked="true" hidden="false"/>
    </xf>
    <xf numFmtId="182" fontId="0" fillId="0" borderId="0" xfId="0" applyFont="false" applyBorder="true" applyAlignment="true" applyProtection="false">
      <alignment horizontal="left" vertical="center" textRotation="0" wrapText="true" indent="0" shrinkToFit="false"/>
      <protection locked="true" hidden="false"/>
    </xf>
    <xf numFmtId="179" fontId="0" fillId="0" borderId="0" xfId="0" applyFont="false" applyBorder="true" applyAlignment="true" applyProtection="false">
      <alignment horizontal="left" vertical="center" textRotation="0" wrapText="true" indent="0" shrinkToFit="false"/>
      <protection locked="true" hidden="false"/>
    </xf>
    <xf numFmtId="179" fontId="0" fillId="0" borderId="0" xfId="0" applyFont="false" applyBorder="true" applyAlignment="true" applyProtection="false">
      <alignment horizontal="left" vertical="center" textRotation="0" wrapText="false" indent="0" shrinkToFit="false"/>
      <protection locked="true" hidden="false"/>
    </xf>
  </cellXfs>
  <cellStyles count="16">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En-tête 1" xfId="21"/>
    <cellStyle name="En-tête 2" xfId="22"/>
    <cellStyle name="Financier0" xfId="23"/>
    <cellStyle name="Grisé" xfId="24"/>
    <cellStyle name="Monétaire0" xfId="25"/>
    <cellStyle name="NOK" xfId="26"/>
    <cellStyle name="Résultat2" xfId="27"/>
    <cellStyle name="Total" xfId="28"/>
    <cellStyle name="Virgule fixe" xfId="29"/>
  </cellStyles>
  <dxfs count="4">
    <dxf>
      <font>
        <name val="Arial"/>
        <charset val="1"/>
        <family val="2"/>
      </font>
      <fill>
        <patternFill>
          <bgColor rgb="FFFF0000"/>
        </patternFill>
      </fill>
    </dxf>
    <dxf>
      <font>
        <name val="Arial"/>
        <charset val="1"/>
        <family val="2"/>
      </font>
      <fill>
        <patternFill>
          <bgColor rgb="FFFF0000"/>
        </patternFill>
      </fill>
    </dxf>
    <dxf>
      <font>
        <name val="Arial"/>
        <charset val="1"/>
        <family val="2"/>
      </font>
      <fill>
        <patternFill>
          <bgColor rgb="FFFF0000"/>
        </patternFill>
      </fill>
    </dxf>
    <dxf>
      <font>
        <name val="Arial"/>
        <charset val="1"/>
        <family val="2"/>
      </font>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104857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C6" activeCellId="0" sqref="C6"/>
    </sheetView>
  </sheetViews>
  <sheetFormatPr defaultColWidth="11.01171875" defaultRowHeight="12.75" zeroHeight="true" outlineLevelRow="0" outlineLevelCol="0"/>
  <cols>
    <col collapsed="false" customWidth="true" hidden="false" outlineLevel="0" max="1" min="1" style="0" width="3.42"/>
    <col collapsed="false" customWidth="true" hidden="false" outlineLevel="0" max="2" min="2" style="0" width="100.42"/>
    <col collapsed="false" customWidth="true" hidden="false" outlineLevel="0" max="3" min="3" style="0" width="18.58"/>
    <col collapsed="false" customWidth="true" hidden="false" outlineLevel="0" max="4" min="4" style="1" width="11.86"/>
    <col collapsed="false" customWidth="true" hidden="false" outlineLevel="0" max="6" min="6" style="0" width="47.57"/>
    <col collapsed="false" customWidth="true" hidden="false" outlineLevel="0" max="10" min="10" style="0" width="3.71"/>
    <col collapsed="false" customWidth="false" hidden="true" outlineLevel="0" max="1022" min="11" style="0" width="10.99"/>
    <col collapsed="false" customWidth="true" hidden="true" outlineLevel="0" max="1024" min="1023" style="0" width="11.57"/>
  </cols>
  <sheetData>
    <row r="1" customFormat="false" ht="53.25" hidden="false" customHeight="true" outlineLevel="0" collapsed="false">
      <c r="A1" s="2"/>
      <c r="B1" s="3" t="s">
        <v>0</v>
      </c>
      <c r="C1" s="3"/>
      <c r="D1" s="3"/>
      <c r="E1" s="3"/>
      <c r="F1" s="3"/>
      <c r="G1" s="3"/>
      <c r="H1" s="3"/>
      <c r="I1" s="3"/>
    </row>
    <row r="2" customFormat="false" ht="12.75" hidden="false" customHeight="true" outlineLevel="0" collapsed="false">
      <c r="A2" s="2"/>
      <c r="B2" s="2"/>
      <c r="C2" s="2"/>
      <c r="D2" s="4"/>
      <c r="E2" s="2"/>
      <c r="F2" s="2"/>
      <c r="G2" s="2"/>
      <c r="H2" s="2"/>
      <c r="I2" s="2"/>
    </row>
    <row r="3" customFormat="false" ht="24.75" hidden="false" customHeight="true" outlineLevel="0" collapsed="false">
      <c r="A3" s="2" t="s">
        <v>1</v>
      </c>
      <c r="B3" s="5" t="s">
        <v>2</v>
      </c>
      <c r="C3" s="5"/>
      <c r="D3" s="5"/>
      <c r="E3" s="5"/>
      <c r="F3" s="5"/>
      <c r="G3" s="5"/>
      <c r="H3" s="5"/>
      <c r="I3" s="5"/>
    </row>
    <row r="4" customFormat="false" ht="12.75" hidden="false" customHeight="true" outlineLevel="0" collapsed="false">
      <c r="A4" s="2"/>
      <c r="B4" s="2"/>
      <c r="C4" s="2"/>
      <c r="D4" s="4"/>
      <c r="E4" s="2"/>
      <c r="F4" s="2"/>
      <c r="G4" s="2"/>
      <c r="H4" s="2"/>
      <c r="I4" s="2"/>
    </row>
    <row r="5" customFormat="false" ht="12.75" hidden="false" customHeight="true" outlineLevel="0" collapsed="false">
      <c r="A5" s="2"/>
      <c r="B5" s="6" t="s">
        <v>3</v>
      </c>
      <c r="C5" s="6"/>
      <c r="D5" s="6"/>
      <c r="E5" s="7"/>
      <c r="F5" s="2"/>
      <c r="G5" s="2"/>
      <c r="H5" s="2"/>
      <c r="I5" s="2"/>
    </row>
    <row r="6" customFormat="false" ht="12.75" hidden="false" customHeight="true" outlineLevel="0" collapsed="false">
      <c r="A6" s="2"/>
      <c r="B6" s="8" t="s">
        <v>4</v>
      </c>
      <c r="C6" s="9"/>
      <c r="D6" s="9"/>
      <c r="E6" s="7"/>
      <c r="F6" s="2"/>
      <c r="G6" s="2"/>
      <c r="H6" s="2"/>
      <c r="I6" s="2"/>
    </row>
    <row r="7" customFormat="false" ht="12.75" hidden="false" customHeight="true" outlineLevel="0" collapsed="false">
      <c r="A7" s="2"/>
      <c r="B7" s="8" t="s">
        <v>5</v>
      </c>
      <c r="C7" s="10" t="s">
        <v>6</v>
      </c>
      <c r="D7" s="11"/>
      <c r="E7" s="7"/>
      <c r="F7" s="2"/>
      <c r="G7" s="2"/>
      <c r="H7" s="2"/>
      <c r="I7" s="2"/>
    </row>
    <row r="8" customFormat="false" ht="14.25" hidden="false" customHeight="true" outlineLevel="0" collapsed="false">
      <c r="A8" s="2"/>
      <c r="B8" s="2" t="s">
        <v>7</v>
      </c>
      <c r="C8" s="12" t="s">
        <v>7</v>
      </c>
      <c r="D8" s="13"/>
      <c r="E8" s="2"/>
      <c r="F8" s="6" t="s">
        <v>8</v>
      </c>
      <c r="G8" s="6"/>
      <c r="H8" s="2"/>
      <c r="I8" s="2"/>
    </row>
    <row r="9" customFormat="false" ht="14.25" hidden="false" customHeight="true" outlineLevel="0" collapsed="false">
      <c r="A9" s="2"/>
      <c r="B9" s="2" t="s">
        <v>9</v>
      </c>
      <c r="C9" s="12" t="s">
        <v>10</v>
      </c>
      <c r="D9" s="13"/>
      <c r="E9" s="2"/>
      <c r="F9" s="14" t="s">
        <v>11</v>
      </c>
      <c r="G9" s="15"/>
      <c r="H9" s="2"/>
      <c r="I9" s="2"/>
    </row>
    <row r="10" customFormat="false" ht="14.25" hidden="false" customHeight="true" outlineLevel="0" collapsed="false">
      <c r="A10" s="2"/>
      <c r="B10" s="2" t="s">
        <v>12</v>
      </c>
      <c r="C10" s="12" t="s">
        <v>13</v>
      </c>
      <c r="D10" s="13"/>
      <c r="E10" s="2"/>
      <c r="F10" s="14" t="s">
        <v>14</v>
      </c>
      <c r="G10" s="15"/>
      <c r="H10" s="2"/>
      <c r="I10" s="2"/>
    </row>
    <row r="11" customFormat="false" ht="14.25" hidden="false" customHeight="true" outlineLevel="0" collapsed="false">
      <c r="A11" s="2"/>
      <c r="B11" s="2" t="s">
        <v>15</v>
      </c>
      <c r="C11" s="12" t="s">
        <v>16</v>
      </c>
      <c r="D11" s="13"/>
      <c r="E11" s="2"/>
      <c r="F11" s="16"/>
      <c r="G11" s="17"/>
      <c r="H11" s="2"/>
      <c r="I11" s="2"/>
    </row>
    <row r="12" customFormat="false" ht="14.25" hidden="false" customHeight="true" outlineLevel="0" collapsed="false">
      <c r="A12" s="2"/>
      <c r="B12" s="2" t="s">
        <v>17</v>
      </c>
      <c r="C12" s="12" t="s">
        <v>18</v>
      </c>
      <c r="D12" s="18"/>
      <c r="E12" s="2"/>
      <c r="F12" s="14" t="s">
        <v>19</v>
      </c>
      <c r="G12" s="19"/>
      <c r="H12" s="2"/>
      <c r="I12" s="2"/>
    </row>
    <row r="13" customFormat="false" ht="14.25" hidden="false" customHeight="true" outlineLevel="0" collapsed="false">
      <c r="A13" s="2"/>
      <c r="B13" s="2"/>
      <c r="C13" s="20"/>
      <c r="D13" s="21"/>
      <c r="E13" s="2"/>
      <c r="F13" s="14" t="s">
        <v>20</v>
      </c>
      <c r="G13" s="22" t="s">
        <v>21</v>
      </c>
      <c r="H13" s="2"/>
      <c r="I13" s="2"/>
    </row>
    <row r="14" customFormat="false" ht="29.25" hidden="false" customHeight="true" outlineLevel="0" collapsed="false">
      <c r="A14" s="2"/>
      <c r="B14" s="23" t="s">
        <v>22</v>
      </c>
      <c r="C14" s="24" t="s">
        <v>23</v>
      </c>
      <c r="D14" s="25" t="e">
        <f aca="false">I24</f>
        <v>#DIV/0!</v>
      </c>
      <c r="E14" s="2"/>
      <c r="F14" s="14" t="s">
        <v>24</v>
      </c>
      <c r="G14" s="26" t="n">
        <f aca="false">IF(G13="ES",0.702,IF(G13="GO",0.84,))</f>
        <v>0.84</v>
      </c>
      <c r="H14" s="2"/>
      <c r="I14" s="2"/>
    </row>
    <row r="15" customFormat="false" ht="14.25" hidden="false" customHeight="true" outlineLevel="0" collapsed="false">
      <c r="A15" s="2"/>
      <c r="B15" s="27" t="s">
        <v>25</v>
      </c>
      <c r="C15" s="12" t="s">
        <v>26</v>
      </c>
      <c r="D15" s="28" t="e">
        <f aca="false">G24</f>
        <v>#DIV/0!</v>
      </c>
      <c r="E15" s="2"/>
      <c r="F15" s="14" t="s">
        <v>27</v>
      </c>
      <c r="G15" s="29"/>
      <c r="H15" s="2"/>
      <c r="I15" s="2"/>
    </row>
    <row r="16" customFormat="false" ht="14.25" hidden="false" customHeight="true" outlineLevel="0" collapsed="false">
      <c r="A16" s="2"/>
      <c r="B16" s="27" t="s">
        <v>28</v>
      </c>
      <c r="C16" s="12" t="s">
        <v>29</v>
      </c>
      <c r="D16" s="28" t="e">
        <f aca="false">H24</f>
        <v>#DIV/0!</v>
      </c>
      <c r="E16" s="2"/>
      <c r="F16" s="14" t="s">
        <v>30</v>
      </c>
      <c r="G16" s="30"/>
      <c r="H16" s="2"/>
      <c r="I16" s="2"/>
    </row>
    <row r="17" customFormat="false" ht="14.25" hidden="false" customHeight="true" outlineLevel="0" collapsed="false">
      <c r="A17" s="2"/>
      <c r="B17" s="31"/>
      <c r="C17" s="31"/>
      <c r="D17" s="31"/>
      <c r="E17" s="2"/>
      <c r="F17" s="14" t="s">
        <v>31</v>
      </c>
      <c r="G17" s="19"/>
      <c r="H17" s="2"/>
      <c r="I17" s="2"/>
    </row>
    <row r="18" customFormat="false" ht="14.25" hidden="false" customHeight="true" outlineLevel="0" collapsed="false">
      <c r="A18" s="2"/>
      <c r="B18" s="32" t="s">
        <v>32</v>
      </c>
      <c r="C18" s="32"/>
      <c r="D18" s="32"/>
      <c r="E18" s="2"/>
      <c r="F18" s="14" t="s">
        <v>33</v>
      </c>
      <c r="G18" s="26" t="n">
        <v>1.09</v>
      </c>
      <c r="H18" s="2"/>
      <c r="I18" s="2"/>
    </row>
    <row r="19" customFormat="false" ht="14.25" hidden="false" customHeight="true" outlineLevel="0" collapsed="false">
      <c r="A19" s="2"/>
      <c r="B19" s="2" t="s">
        <v>34</v>
      </c>
      <c r="C19" s="12" t="s">
        <v>35</v>
      </c>
      <c r="D19" s="33"/>
      <c r="E19" s="2"/>
      <c r="F19" s="14" t="s">
        <v>36</v>
      </c>
      <c r="G19" s="29"/>
      <c r="H19" s="2"/>
      <c r="I19" s="2"/>
    </row>
    <row r="20" customFormat="false" ht="14.25" hidden="false" customHeight="true" outlineLevel="0" collapsed="false">
      <c r="A20" s="2"/>
      <c r="B20" s="2" t="s">
        <v>37</v>
      </c>
      <c r="C20" s="12" t="s">
        <v>38</v>
      </c>
      <c r="D20" s="33"/>
      <c r="E20" s="2"/>
      <c r="F20" s="14" t="s">
        <v>39</v>
      </c>
      <c r="G20" s="30"/>
      <c r="H20" s="2"/>
      <c r="I20" s="2"/>
    </row>
    <row r="21" customFormat="false" ht="14.25" hidden="false" customHeight="true" outlineLevel="0" collapsed="false">
      <c r="A21" s="2"/>
      <c r="B21" s="2" t="s">
        <v>40</v>
      </c>
      <c r="C21" s="12" t="s">
        <v>41</v>
      </c>
      <c r="D21" s="33"/>
      <c r="E21" s="2"/>
      <c r="F21" s="16"/>
      <c r="G21" s="34" t="s">
        <v>42</v>
      </c>
      <c r="H21" s="34" t="s">
        <v>43</v>
      </c>
      <c r="I21" s="34" t="s">
        <v>44</v>
      </c>
    </row>
    <row r="22" customFormat="false" ht="14.25" hidden="false" customHeight="true" outlineLevel="0" collapsed="false">
      <c r="A22" s="2"/>
      <c r="B22" s="2" t="s">
        <v>45</v>
      </c>
      <c r="C22" s="12" t="s">
        <v>46</v>
      </c>
      <c r="D22" s="18"/>
      <c r="E22" s="2"/>
      <c r="F22" s="14" t="s">
        <v>47</v>
      </c>
      <c r="G22" s="35" t="e">
        <f aca="false">I22*(D12-G15)/D12</f>
        <v>#DIV/0!</v>
      </c>
      <c r="H22" s="35" t="e">
        <f aca="false">I22-G22</f>
        <v>#DIV/0!</v>
      </c>
      <c r="I22" s="35" t="n">
        <f aca="false">(0.9-G16)*G14*G12</f>
        <v>0</v>
      </c>
    </row>
    <row r="23" customFormat="false" ht="14.25" hidden="false" customHeight="true" outlineLevel="0" collapsed="false">
      <c r="A23" s="2"/>
      <c r="B23" s="2" t="s">
        <v>48</v>
      </c>
      <c r="C23" s="12" t="s">
        <v>49</v>
      </c>
      <c r="D23" s="18"/>
      <c r="E23" s="2"/>
      <c r="F23" s="14" t="s">
        <v>50</v>
      </c>
      <c r="G23" s="35" t="e">
        <f aca="false">I23*(D12-G19)/D12</f>
        <v>#DIV/0!</v>
      </c>
      <c r="H23" s="35" t="e">
        <f aca="false">I23-G23</f>
        <v>#DIV/0!</v>
      </c>
      <c r="I23" s="35" t="n">
        <f aca="false">(1-G20)*G18*G17</f>
        <v>0</v>
      </c>
    </row>
    <row r="24" customFormat="false" ht="14.25" hidden="false" customHeight="true" outlineLevel="0" collapsed="false">
      <c r="A24" s="2"/>
      <c r="B24" s="2" t="s">
        <v>51</v>
      </c>
      <c r="C24" s="12" t="s">
        <v>52</v>
      </c>
      <c r="D24" s="18"/>
      <c r="E24" s="2"/>
      <c r="F24" s="14" t="s">
        <v>53</v>
      </c>
      <c r="G24" s="35" t="e">
        <f aca="false">G9+G22+G23</f>
        <v>#DIV/0!</v>
      </c>
      <c r="H24" s="35" t="e">
        <f aca="false">G10+H22+H23</f>
        <v>#DIV/0!</v>
      </c>
      <c r="I24" s="35" t="e">
        <f aca="false">H24+G24</f>
        <v>#DIV/0!</v>
      </c>
    </row>
    <row r="25" customFormat="false" ht="14.25" hidden="false" customHeight="true" outlineLevel="0" collapsed="false">
      <c r="A25" s="2"/>
      <c r="B25" s="2"/>
      <c r="C25" s="2"/>
      <c r="D25" s="4"/>
      <c r="E25" s="2"/>
      <c r="F25" s="2"/>
      <c r="G25" s="2"/>
      <c r="H25" s="2"/>
      <c r="I25" s="2"/>
    </row>
    <row r="26" customFormat="false" ht="14.25" hidden="false" customHeight="true" outlineLevel="0" collapsed="false">
      <c r="A26" s="2"/>
      <c r="B26" s="32" t="s">
        <v>54</v>
      </c>
      <c r="C26" s="32"/>
      <c r="D26" s="32"/>
      <c r="E26" s="2"/>
      <c r="F26" s="11"/>
      <c r="G26" s="2"/>
      <c r="H26" s="2"/>
      <c r="I26" s="2"/>
    </row>
    <row r="27" customFormat="false" ht="26.25" hidden="false" customHeight="true" outlineLevel="0" collapsed="false">
      <c r="A27" s="2"/>
      <c r="B27" s="36" t="s">
        <v>55</v>
      </c>
      <c r="C27" s="24" t="s">
        <v>56</v>
      </c>
      <c r="D27" s="18"/>
      <c r="E27" s="2"/>
      <c r="F27" s="2"/>
      <c r="G27" s="2"/>
      <c r="H27" s="2"/>
      <c r="I27" s="2"/>
    </row>
    <row r="28" customFormat="false" ht="24.75" hidden="false" customHeight="true" outlineLevel="0" collapsed="false">
      <c r="A28" s="2"/>
      <c r="B28" s="36" t="s">
        <v>57</v>
      </c>
      <c r="C28" s="24" t="s">
        <v>58</v>
      </c>
      <c r="D28" s="18"/>
      <c r="E28" s="2"/>
      <c r="F28" s="37" t="s">
        <v>59</v>
      </c>
      <c r="G28" s="38" t="n">
        <v>1000</v>
      </c>
      <c r="H28" s="2"/>
      <c r="I28" s="2"/>
    </row>
    <row r="29" customFormat="false" ht="14.25" hidden="false" customHeight="true" outlineLevel="0" collapsed="false">
      <c r="A29" s="2"/>
      <c r="B29" s="39" t="s">
        <v>60</v>
      </c>
      <c r="C29" s="24" t="s">
        <v>61</v>
      </c>
      <c r="D29" s="13"/>
      <c r="E29" s="2"/>
      <c r="F29" s="2"/>
      <c r="G29" s="31"/>
      <c r="H29" s="31"/>
      <c r="I29" s="16"/>
    </row>
    <row r="30" customFormat="false" ht="14.25" hidden="false" customHeight="true" outlineLevel="0" collapsed="false">
      <c r="A30" s="2"/>
      <c r="B30" s="2"/>
      <c r="C30" s="20"/>
      <c r="D30" s="40"/>
      <c r="E30" s="2"/>
      <c r="F30" s="41"/>
      <c r="G30" s="2"/>
      <c r="H30" s="31"/>
      <c r="I30" s="16"/>
    </row>
    <row r="31" customFormat="false" ht="14.25" hidden="false" customHeight="true" outlineLevel="0" collapsed="false">
      <c r="A31" s="2"/>
      <c r="B31" s="32" t="s">
        <v>62</v>
      </c>
      <c r="C31" s="32"/>
      <c r="D31" s="32"/>
      <c r="E31" s="2"/>
      <c r="F31" s="2"/>
      <c r="G31" s="2"/>
      <c r="H31" s="2"/>
      <c r="I31" s="2"/>
    </row>
    <row r="32" customFormat="false" ht="14.25" hidden="false" customHeight="true" outlineLevel="0" collapsed="false">
      <c r="A32" s="2"/>
      <c r="B32" s="42" t="s">
        <v>63</v>
      </c>
      <c r="C32" s="42"/>
      <c r="D32" s="43"/>
      <c r="E32" s="2"/>
      <c r="F32" s="2"/>
      <c r="G32" s="31"/>
      <c r="H32" s="2"/>
      <c r="I32" s="2"/>
    </row>
    <row r="33" customFormat="false" ht="14.25" hidden="false" customHeight="true" outlineLevel="0" collapsed="false">
      <c r="A33" s="2"/>
      <c r="B33" s="2" t="s">
        <v>64</v>
      </c>
      <c r="C33" s="12" t="s">
        <v>65</v>
      </c>
      <c r="D33" s="18"/>
      <c r="E33" s="2"/>
      <c r="F33" s="41"/>
      <c r="G33" s="2"/>
      <c r="H33" s="2"/>
      <c r="I33" s="2"/>
    </row>
    <row r="34" customFormat="false" ht="14.25" hidden="false" customHeight="true" outlineLevel="0" collapsed="false">
      <c r="A34" s="2"/>
      <c r="B34" s="2" t="s">
        <v>66</v>
      </c>
      <c r="C34" s="12" t="s">
        <v>67</v>
      </c>
      <c r="D34" s="18"/>
      <c r="E34" s="2"/>
      <c r="F34" s="2"/>
      <c r="G34" s="2"/>
      <c r="H34" s="2"/>
      <c r="I34" s="2"/>
    </row>
    <row r="35" customFormat="false" ht="12.75" hidden="false" customHeight="true" outlineLevel="0" collapsed="false">
      <c r="A35" s="2"/>
      <c r="B35" s="2"/>
      <c r="C35" s="2"/>
      <c r="D35" s="4"/>
      <c r="E35" s="2"/>
      <c r="F35" s="2"/>
      <c r="G35" s="2"/>
      <c r="H35" s="2"/>
      <c r="I35" s="2"/>
    </row>
    <row r="36" customFormat="false" ht="23.25" hidden="false" customHeight="true" outlineLevel="0" collapsed="false">
      <c r="A36" s="2"/>
      <c r="B36" s="3" t="s">
        <v>68</v>
      </c>
      <c r="C36" s="3"/>
      <c r="D36" s="3"/>
      <c r="E36" s="3"/>
      <c r="F36" s="3"/>
      <c r="G36" s="3"/>
      <c r="H36" s="3"/>
      <c r="I36" s="3"/>
    </row>
    <row r="37" customFormat="false" ht="12.75" hidden="false" customHeight="true" outlineLevel="0" collapsed="false">
      <c r="A37" s="2"/>
      <c r="B37" s="2"/>
      <c r="C37" s="2"/>
      <c r="D37" s="4"/>
      <c r="E37" s="2"/>
      <c r="F37" s="2"/>
      <c r="G37" s="2"/>
      <c r="H37" s="2"/>
      <c r="I37" s="2"/>
    </row>
    <row r="38" customFormat="false" ht="12.75" hidden="false" customHeight="true" outlineLevel="0" collapsed="false">
      <c r="A38" s="2"/>
      <c r="B38" s="44" t="s">
        <v>69</v>
      </c>
      <c r="C38" s="45" t="str">
        <f aca="false">IF(D29=0,"P",IF(D32&gt;0,"PR","R"))</f>
        <v>P</v>
      </c>
      <c r="D38" s="4"/>
      <c r="E38" s="2"/>
      <c r="F38" s="2"/>
      <c r="G38" s="2"/>
      <c r="H38" s="2"/>
      <c r="I38" s="2"/>
    </row>
    <row r="39" customFormat="false" ht="12.75" hidden="false" customHeight="true" outlineLevel="0" collapsed="false">
      <c r="A39" s="2"/>
      <c r="B39" s="46"/>
      <c r="C39" s="2"/>
      <c r="D39" s="4"/>
      <c r="E39" s="2"/>
      <c r="F39" s="2"/>
      <c r="G39" s="2"/>
      <c r="H39" s="2"/>
      <c r="I39" s="2"/>
    </row>
    <row r="40" customFormat="false" ht="12.75" hidden="false" customHeight="true" outlineLevel="0" collapsed="false">
      <c r="A40" s="2"/>
      <c r="B40" s="2"/>
      <c r="C40" s="47"/>
      <c r="D40" s="47"/>
      <c r="E40" s="47"/>
      <c r="F40" s="2"/>
      <c r="G40" s="2"/>
      <c r="H40" s="2"/>
      <c r="I40" s="2"/>
    </row>
    <row r="41" customFormat="false" ht="12.75" hidden="false" customHeight="true" outlineLevel="0" collapsed="false">
      <c r="A41" s="2"/>
      <c r="B41" s="44" t="s">
        <v>70</v>
      </c>
      <c r="C41" s="48" t="e">
        <f aca="false">IF(C38="R",0,CALCULS!F49)</f>
        <v>#DIV/0!</v>
      </c>
      <c r="D41" s="48"/>
      <c r="E41" s="48"/>
      <c r="F41" s="2"/>
      <c r="G41" s="2"/>
      <c r="H41" s="2"/>
      <c r="I41" s="2"/>
    </row>
    <row r="42" customFormat="false" ht="12.75" hidden="false" customHeight="true" outlineLevel="0" collapsed="false">
      <c r="A42" s="2"/>
      <c r="B42" s="44" t="s">
        <v>71</v>
      </c>
      <c r="C42" s="48" t="str">
        <f aca="false">IF(C38="P","néant",CALCULS!F30)</f>
        <v>néant</v>
      </c>
      <c r="D42" s="48"/>
      <c r="E42" s="48"/>
      <c r="F42" s="2"/>
      <c r="G42" s="2"/>
      <c r="H42" s="2"/>
      <c r="I42" s="2"/>
    </row>
    <row r="43" customFormat="false" ht="12.75" hidden="false" customHeight="true" outlineLevel="0" collapsed="false">
      <c r="A43" s="2"/>
      <c r="B43" s="49"/>
      <c r="C43" s="50" t="s">
        <v>72</v>
      </c>
      <c r="D43" s="51" t="s">
        <v>73</v>
      </c>
      <c r="E43" s="52" t="s">
        <v>74</v>
      </c>
      <c r="F43" s="2"/>
      <c r="G43" s="2"/>
      <c r="H43" s="2"/>
      <c r="I43" s="2"/>
    </row>
    <row r="44" customFormat="false" ht="12.75" hidden="false" customHeight="true" outlineLevel="0" collapsed="false">
      <c r="A44" s="2"/>
      <c r="B44" s="44" t="s">
        <v>75</v>
      </c>
      <c r="C44" s="53" t="str">
        <f aca="false">IF($C$38="P","néant",CALCULS!F40)</f>
        <v>néant</v>
      </c>
      <c r="D44" s="48" t="str">
        <f aca="false">IF($C38="P","néant",IF($D$32=0,"S/O",CALCULS!H40))</f>
        <v>néant</v>
      </c>
      <c r="E44" s="53" t="str">
        <f aca="false">IF($C38="P","néant",IF($D$32&lt;2,"S/O",CALCULS!J40))</f>
        <v>néant</v>
      </c>
      <c r="F44" s="2"/>
      <c r="G44" s="2"/>
      <c r="H44" s="2"/>
      <c r="I44" s="2"/>
    </row>
    <row r="45" customFormat="false" ht="12.75" hidden="false" customHeight="true" outlineLevel="0" collapsed="false">
      <c r="A45" s="2"/>
      <c r="B45" s="44" t="s">
        <v>76</v>
      </c>
      <c r="C45" s="53" t="str">
        <f aca="false">IF($C$38="P","néant",CALCULS!F46)</f>
        <v>néant</v>
      </c>
      <c r="F45" s="2"/>
      <c r="G45" s="2"/>
      <c r="H45" s="2"/>
      <c r="I45" s="2"/>
    </row>
    <row r="46" customFormat="false" ht="12.75" hidden="false" customHeight="true" outlineLevel="0" collapsed="false"/>
    <row r="1048529" customFormat="false" ht="12.75" hidden="false" customHeight="false" outlineLevel="0" collapsed="false"/>
    <row r="1048530" customFormat="false" ht="12.75" hidden="false" customHeight="false" outlineLevel="0" collapsed="false"/>
    <row r="1048576" customFormat="false" ht="12.75" hidden="true" customHeight="true" outlineLevel="0" collapsed="false"/>
  </sheetData>
  <sheetProtection algorithmName="SHA-512" hashValue="8Rki/DLX76qXVE6Z3tXwA5UCelja8ewy4U96zp85abJ/g5gQ8eRe/ACRsx7gXnWrsPm2nIFpjkmk0W1QNxLiFw==" saltValue="STLM3QghOguXv5XvluSiGw==" spinCount="100000" sheet="true" objects="true" scenarios="true"/>
  <mergeCells count="14">
    <mergeCell ref="B1:I1"/>
    <mergeCell ref="B3:I3"/>
    <mergeCell ref="B5:D5"/>
    <mergeCell ref="C6:D6"/>
    <mergeCell ref="F8:G8"/>
    <mergeCell ref="B17:D17"/>
    <mergeCell ref="B18:D18"/>
    <mergeCell ref="B26:D26"/>
    <mergeCell ref="B31:D31"/>
    <mergeCell ref="B32:C32"/>
    <mergeCell ref="B36:I36"/>
    <mergeCell ref="C40:E40"/>
    <mergeCell ref="C41:E41"/>
    <mergeCell ref="C42:E42"/>
  </mergeCells>
  <conditionalFormatting sqref="C44:E44">
    <cfRule type="cellIs" priority="2" operator="lessThan" aboveAverage="0" equalAverage="0" bottom="0" percent="0" rank="0" text="" dxfId="0">
      <formula>$G$30</formula>
    </cfRule>
  </conditionalFormatting>
  <dataValidations count="3">
    <dataValidation allowBlank="true" errorStyle="stop" operator="equal" showDropDown="false" showErrorMessage="true" showInputMessage="false" sqref="C5" type="list">
      <formula1>"0,1,2"</formula1>
      <formula2>0</formula2>
    </dataValidation>
    <dataValidation allowBlank="true" errorStyle="stop" operator="equal" showDropDown="false" showErrorMessage="true" showInputMessage="false" sqref="G13" type="list">
      <formula1>"GO,ES"</formula1>
      <formula2>0</formula2>
    </dataValidation>
    <dataValidation allowBlank="true" errorStyle="stop" operator="equal" showDropDown="false" showErrorMessage="true" showInputMessage="false" sqref="C7" type="list">
      <formula1>"N1,N2,N3"</formula1>
      <formula2>0</formula2>
    </dataValidation>
  </dataValidations>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01171875" defaultRowHeight="12.75" zeroHeight="false" outlineLevelRow="0" outlineLevelCol="0"/>
  <sheetData>
    <row r="1" customFormat="false" ht="12.75" hidden="false" customHeight="true" outlineLevel="0" collapsed="false">
      <c r="A1" s="0" t="e">
        <f aca="false">NA()</f>
        <v>#N/A</v>
      </c>
    </row>
    <row r="2" customFormat="false" ht="12.75" hidden="false" customHeight="true" outlineLevel="0" collapsed="false">
      <c r="A2" s="0" t="e">
        <f aca="false">NA()</f>
        <v>#N/A</v>
      </c>
    </row>
    <row r="3" customFormat="false" ht="12.75" hidden="false" customHeight="true" outlineLevel="0" collapsed="false">
      <c r="A3" s="0" t="e">
        <f aca="false">NA()</f>
        <v>#N/A</v>
      </c>
    </row>
    <row r="4" customFormat="false" ht="12.75" hidden="false" customHeight="true" outlineLevel="0" collapsed="false">
      <c r="A4" s="0" t="e">
        <f aca="false">NA()</f>
        <v>#N/A</v>
      </c>
    </row>
    <row r="5" customFormat="false" ht="12.75" hidden="false" customHeight="true" outlineLevel="0" collapsed="false">
      <c r="A5" s="0" t="b">
        <f aca="false">IF(ISERROR(A3),TRUE())</f>
        <v>1</v>
      </c>
    </row>
    <row r="6" customFormat="false" ht="12.75" hidden="false" customHeight="true" outlineLevel="0" collapsed="false">
      <c r="A6" s="0" t="e">
        <f aca="false">NA()</f>
        <v>#N/A</v>
      </c>
    </row>
    <row r="7" customFormat="false" ht="12.75" hidden="false" customHeight="true" outlineLevel="0" collapsed="false">
      <c r="A7" s="0" t="e">
        <f aca="false">NA()</f>
        <v>#N/A</v>
      </c>
    </row>
    <row r="8" customFormat="false" ht="12.75" hidden="false" customHeight="true" outlineLevel="0" collapsed="false">
      <c r="A8" s="0" t="e">
        <f aca="false">NA()</f>
        <v>#N/A</v>
      </c>
    </row>
    <row r="9" customFormat="false" ht="12.75" hidden="false" customHeight="true" outlineLevel="0" collapsed="false">
      <c r="A9" s="0" t="e">
        <f aca="false">NA()</f>
        <v>#N/A</v>
      </c>
    </row>
    <row r="10" customFormat="false" ht="12.75" hidden="false" customHeight="true" outlineLevel="0" collapsed="false">
      <c r="A10" s="0" t="e">
        <f aca="false">NA()</f>
        <v>#N/A</v>
      </c>
    </row>
    <row r="11" customFormat="false" ht="12.75" hidden="false" customHeight="true" outlineLevel="0" collapsed="false">
      <c r="A11" s="0" t="e">
        <f aca="false">NA()</f>
        <v>#N/A</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9"/>
  <sheetViews>
    <sheetView showFormulas="false" showGridLines="true" showRowColHeaders="true" showZeros="true" rightToLeft="false" tabSelected="false" showOutlineSymbols="true" defaultGridColor="true" view="normal" topLeftCell="AMJ10" colorId="64" zoomScale="90" zoomScaleNormal="90" zoomScalePageLayoutView="100" workbookViewId="0">
      <selection pane="topLeft" activeCell="AMJ10" activeCellId="0" sqref="AMJ10"/>
    </sheetView>
  </sheetViews>
  <sheetFormatPr defaultColWidth="1.00390625" defaultRowHeight="12.75" zeroHeight="false" outlineLevelRow="0" outlineLevelCol="0"/>
  <cols>
    <col collapsed="false" customWidth="false" hidden="true" outlineLevel="0" max="1024" min="1" style="0" width="1"/>
  </cols>
  <sheetData>
    <row r="1" customFormat="false" ht="12.75" hidden="true" customHeight="true" outlineLevel="0" collapsed="false">
      <c r="A1" s="0" t="s">
        <v>77</v>
      </c>
    </row>
    <row r="2" customFormat="false" ht="12.75" hidden="true" customHeight="true" outlineLevel="0" collapsed="false">
      <c r="A2" s="0" t="s">
        <v>78</v>
      </c>
      <c r="B2" s="0" t="s">
        <v>79</v>
      </c>
    </row>
    <row r="3" customFormat="false" ht="12.75" hidden="true" customHeight="true" outlineLevel="0" collapsed="false">
      <c r="A3" s="0" t="s">
        <v>80</v>
      </c>
      <c r="B3" s="0" t="s">
        <v>81</v>
      </c>
    </row>
    <row r="4" customFormat="false" ht="12.75" hidden="true" customHeight="true" outlineLevel="0" collapsed="false">
      <c r="A4" s="0" t="s">
        <v>82</v>
      </c>
    </row>
    <row r="5" customFormat="false" ht="12.75" hidden="true" customHeight="true" outlineLevel="0" collapsed="false">
      <c r="A5" s="0" t="s">
        <v>83</v>
      </c>
      <c r="B5" s="0" t="n">
        <v>1</v>
      </c>
    </row>
    <row r="6" customFormat="false" ht="12.75" hidden="true" customHeight="true" outlineLevel="0" collapsed="false">
      <c r="A6" s="0" t="n">
        <v>1</v>
      </c>
      <c r="B6" s="0" t="s">
        <v>84</v>
      </c>
      <c r="C6" s="0" t="s">
        <v>85</v>
      </c>
      <c r="D6" s="0" t="s">
        <v>86</v>
      </c>
      <c r="E6" s="0" t="n">
        <v>22</v>
      </c>
      <c r="G6" s="0" t="n">
        <v>-1801993472</v>
      </c>
    </row>
    <row r="7" customFormat="false" ht="12.75" hidden="true" customHeight="true" outlineLevel="0" collapsed="false">
      <c r="A7" s="0" t="s">
        <v>87</v>
      </c>
      <c r="B7" s="0" t="s">
        <v>88</v>
      </c>
      <c r="C7" s="0" t="s">
        <v>89</v>
      </c>
      <c r="D7" s="0" t="s">
        <v>90</v>
      </c>
      <c r="E7" s="0" t="s">
        <v>91</v>
      </c>
      <c r="F7" s="0" t="s">
        <v>92</v>
      </c>
      <c r="G7" s="0" t="s">
        <v>93</v>
      </c>
      <c r="H7" s="0" t="s">
        <v>94</v>
      </c>
      <c r="I7" s="0" t="s">
        <v>95</v>
      </c>
      <c r="J7" s="0" t="s">
        <v>96</v>
      </c>
      <c r="K7" s="0" t="s">
        <v>97</v>
      </c>
      <c r="L7" s="0" t="s">
        <v>98</v>
      </c>
      <c r="M7" s="0" t="s">
        <v>99</v>
      </c>
      <c r="N7" s="0" t="s">
        <v>23</v>
      </c>
      <c r="O7" s="0" t="s">
        <v>100</v>
      </c>
      <c r="P7" s="0" t="s">
        <v>101</v>
      </c>
      <c r="Q7" s="0" t="s">
        <v>102</v>
      </c>
      <c r="R7" s="0" t="s">
        <v>103</v>
      </c>
      <c r="S7" s="0" t="s">
        <v>104</v>
      </c>
      <c r="T7" s="0" t="s">
        <v>105</v>
      </c>
      <c r="U7" s="0" t="s">
        <v>106</v>
      </c>
      <c r="V7" s="0" t="s">
        <v>107</v>
      </c>
      <c r="W7" s="0" t="s">
        <v>108</v>
      </c>
    </row>
    <row r="8" customFormat="false" ht="12.75" hidden="true" customHeight="true" outlineLevel="0" collapsed="false">
      <c r="A8" s="0" t="s">
        <v>109</v>
      </c>
      <c r="B8" s="0" t="e">
        <f aca="false">#REF!</f>
        <v>#REF!</v>
      </c>
      <c r="C8" s="54" t="e">
        <f aca="false">#REF!</f>
        <v>#REF!</v>
      </c>
      <c r="D8" s="0" t="e">
        <f aca="false">#REF!</f>
        <v>#REF!</v>
      </c>
      <c r="E8" s="0" t="e">
        <f aca="false">#REF!</f>
        <v>#REF!</v>
      </c>
      <c r="F8" s="0" t="e">
        <f aca="false">#REF!</f>
        <v>#REF!</v>
      </c>
      <c r="G8" s="0" t="e">
        <f aca="false">#REF!</f>
        <v>#REF!</v>
      </c>
      <c r="H8" s="0" t="e">
        <f aca="false">#REF!</f>
        <v>#REF!</v>
      </c>
      <c r="I8" s="0" t="e">
        <f aca="false">#REF!</f>
        <v>#REF!</v>
      </c>
      <c r="J8" s="0" t="e">
        <f aca="false">#REF!</f>
        <v>#REF!</v>
      </c>
      <c r="K8" s="0" t="e">
        <f aca="false">#REF!</f>
        <v>#REF!</v>
      </c>
      <c r="L8" s="0" t="e">
        <f aca="false">#REF!</f>
        <v>#REF!</v>
      </c>
      <c r="M8" s="55" t="e">
        <f aca="false">#REF!</f>
        <v>#REF!</v>
      </c>
      <c r="N8" s="0" t="e">
        <f aca="false">#REF!</f>
        <v>#REF!</v>
      </c>
      <c r="O8" s="0" t="e">
        <f aca="false">#REF!</f>
        <v>#REF!</v>
      </c>
      <c r="P8" s="56" t="e">
        <f aca="false">#REF!</f>
        <v>#REF!</v>
      </c>
      <c r="Q8" s="56" t="e">
        <f aca="false">#REF!</f>
        <v>#REF!</v>
      </c>
      <c r="R8" s="57" t="e">
        <f aca="false">#REF!</f>
        <v>#REF!</v>
      </c>
      <c r="S8" s="0" t="e">
        <f aca="false">#REF!</f>
        <v>#REF!</v>
      </c>
      <c r="T8" s="0" t="e">
        <f aca="false">#REF!</f>
        <v>#REF!</v>
      </c>
      <c r="U8" s="54" t="e">
        <f aca="false">#REF!</f>
        <v>#REF!</v>
      </c>
      <c r="V8" s="0" t="e">
        <f aca="false">#REF!</f>
        <v>#REF!</v>
      </c>
      <c r="W8" s="0" t="e">
        <f aca="false">#REF!</f>
        <v>#REF!</v>
      </c>
    </row>
    <row r="9" customFormat="false" ht="12.75" hidden="true" customHeight="true" outlineLevel="0" collapsed="false">
      <c r="A9" s="0" t="s">
        <v>82</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4" activeCellId="0" sqref="A4"/>
    </sheetView>
  </sheetViews>
  <sheetFormatPr defaultColWidth="11.01171875" defaultRowHeight="12.75" zeroHeight="true" outlineLevelRow="0" outlineLevelCol="0"/>
  <cols>
    <col collapsed="false" customWidth="true" hidden="false" outlineLevel="0" max="2" min="2" style="0" width="54.14"/>
    <col collapsed="false" customWidth="true" hidden="false" outlineLevel="0" max="3" min="3" style="0" width="40.57"/>
    <col collapsed="false" customWidth="true" hidden="false" outlineLevel="0" max="4" min="4" style="0" width="38.57"/>
    <col collapsed="false" customWidth="true" hidden="false" outlineLevel="0" max="5" min="5" style="0" width="15.71"/>
    <col collapsed="false" customWidth="true" hidden="false" outlineLevel="0" max="6" min="6" style="0" width="13.7"/>
    <col collapsed="false" customWidth="true" hidden="false" outlineLevel="0" max="7" min="7" style="0" width="16.42"/>
    <col collapsed="false" customWidth="true" hidden="false" outlineLevel="0" max="8" min="8" style="0" width="13.7"/>
    <col collapsed="false" customWidth="true" hidden="false" outlineLevel="0" max="9" min="9" style="0" width="17.29"/>
    <col collapsed="false" customWidth="true" hidden="false" outlineLevel="0" max="10" min="10" style="0" width="13.7"/>
    <col collapsed="false" customWidth="true" hidden="false" outlineLevel="0" max="11" min="11" style="0" width="15.42"/>
    <col collapsed="false" customWidth="true" hidden="false" outlineLevel="0" max="12" min="12" style="0" width="3.71"/>
    <col collapsed="false" customWidth="false" hidden="true" outlineLevel="0" max="1023" min="13" style="0" width="10.99"/>
    <col collapsed="false" customWidth="true" hidden="true" outlineLevel="0" max="1024" min="1024" style="0" width="11.57"/>
  </cols>
  <sheetData>
    <row r="1" customFormat="false" ht="12.75" hidden="false" customHeight="true" outlineLevel="0" collapsed="false">
      <c r="A1" s="58" t="s">
        <v>110</v>
      </c>
      <c r="B1" s="58"/>
    </row>
    <row r="2" customFormat="false" ht="12.75" hidden="false" customHeight="true" outlineLevel="0" collapsed="false">
      <c r="B2" s="59" t="s">
        <v>5</v>
      </c>
      <c r="D2" s="60" t="str">
        <f aca="false">SAISIE!C7</f>
        <v>N1</v>
      </c>
    </row>
    <row r="3" customFormat="false" ht="14.25" hidden="false" customHeight="true" outlineLevel="0" collapsed="false">
      <c r="B3" s="61" t="s">
        <v>111</v>
      </c>
      <c r="D3" s="62" t="n">
        <f aca="false">SAISIE!D32</f>
        <v>0</v>
      </c>
    </row>
    <row r="4" customFormat="false" ht="14.25" hidden="false" customHeight="true" outlineLevel="0" collapsed="false"/>
    <row r="5" customFormat="false" ht="14.25" hidden="false" customHeight="true" outlineLevel="0" collapsed="false">
      <c r="B5" s="0" t="str">
        <f aca="false">SAISIE!B8</f>
        <v>PTAC</v>
      </c>
      <c r="D5" s="63" t="s">
        <v>7</v>
      </c>
      <c r="E5" s="64" t="n">
        <f aca="false">SAISIE!D8</f>
        <v>0</v>
      </c>
    </row>
    <row r="6" customFormat="false" ht="14.25" hidden="false" customHeight="true" outlineLevel="0" collapsed="false">
      <c r="B6" s="0" t="str">
        <f aca="false">SAISIE!B9</f>
        <v>Poids maximal prévu par le constructeur sur le ou les essieux avant</v>
      </c>
      <c r="D6" s="63" t="s">
        <v>10</v>
      </c>
      <c r="E6" s="64" t="n">
        <f aca="false">SAISIE!D9</f>
        <v>0</v>
      </c>
    </row>
    <row r="7" customFormat="false" ht="14.25" hidden="false" customHeight="true" outlineLevel="0" collapsed="false">
      <c r="B7" s="0" t="str">
        <f aca="false">SAISIE!B10</f>
        <v>Poids maximal prévu par le constructeur sur le ou les essieux arrière</v>
      </c>
      <c r="D7" s="63" t="s">
        <v>13</v>
      </c>
      <c r="E7" s="64" t="n">
        <f aca="false">SAISIE!D10</f>
        <v>0</v>
      </c>
      <c r="F7" s="65" t="s">
        <v>112</v>
      </c>
      <c r="G7" s="65"/>
      <c r="H7" s="65" t="s">
        <v>113</v>
      </c>
      <c r="I7" s="65"/>
      <c r="J7" s="65" t="s">
        <v>113</v>
      </c>
      <c r="K7" s="65"/>
    </row>
    <row r="8" customFormat="false" ht="14.25" hidden="false" customHeight="true" outlineLevel="0" collapsed="false">
      <c r="B8" s="0" t="str">
        <f aca="false">SAISIE!B33</f>
        <v>Position du CdG du véhicule chargé / essieu AR</v>
      </c>
      <c r="D8" s="63" t="s">
        <v>65</v>
      </c>
      <c r="E8" s="66" t="n">
        <f aca="false">SAISIE!D33</f>
        <v>0</v>
      </c>
      <c r="F8" s="67"/>
      <c r="G8" s="68"/>
      <c r="H8" s="69" t="s">
        <v>114</v>
      </c>
      <c r="I8" s="69"/>
      <c r="J8" s="69" t="s">
        <v>115</v>
      </c>
      <c r="K8" s="69"/>
    </row>
    <row r="9" customFormat="false" ht="14.25" hidden="false" customHeight="true" outlineLevel="0" collapsed="false">
      <c r="B9" s="0" t="str">
        <f aca="false">SAISIE!B34</f>
        <v>Position du CdG du 2nd véhicule chargé / essieu AR</v>
      </c>
      <c r="D9" s="63" t="s">
        <v>67</v>
      </c>
      <c r="E9" s="66" t="n">
        <f aca="false">SAISIE!D34</f>
        <v>0</v>
      </c>
      <c r="F9" s="70" t="s">
        <v>116</v>
      </c>
      <c r="G9" s="71" t="s">
        <v>117</v>
      </c>
      <c r="H9" s="70" t="s">
        <v>116</v>
      </c>
      <c r="I9" s="71" t="s">
        <v>117</v>
      </c>
      <c r="J9" s="70" t="s">
        <v>116</v>
      </c>
      <c r="K9" s="71" t="s">
        <v>117</v>
      </c>
    </row>
    <row r="10" customFormat="false" ht="12.75" hidden="false" customHeight="true" outlineLevel="0" collapsed="false">
      <c r="B10" s="0" t="str">
        <f aca="false">SAISIE!B14</f>
        <v>Poids à vide en ordre de marche du véhicule de dépannage 
avec masse des équipements prévus à l’article 4 de l'arrêté et sans conducteur</v>
      </c>
      <c r="D10" s="63" t="s">
        <v>23</v>
      </c>
      <c r="E10" s="72" t="e">
        <f aca="false">SAISIE!D14</f>
        <v>#DIV/0!</v>
      </c>
      <c r="F10" s="73" t="e">
        <f aca="false">E10+75</f>
        <v>#DIV/0!</v>
      </c>
      <c r="G10" s="74" t="e">
        <f aca="false">E10+H20</f>
        <v>#DIV/0!</v>
      </c>
      <c r="H10" s="73" t="str">
        <f aca="false">IF(D3&gt;0,F10+SAISIE!G28,"")</f>
        <v/>
      </c>
      <c r="I10" s="74" t="str">
        <f aca="false">IF(D3&gt;0,E10+SAISIE!G28+H20,"")</f>
        <v/>
      </c>
      <c r="J10" s="60" t="str">
        <f aca="false">IF(D3&gt;1,H10+SAISIE!G28,"")</f>
        <v/>
      </c>
      <c r="K10" s="75" t="str">
        <f aca="false">IF(D3&gt;1,I10+SAISIE!G28,"")</f>
        <v/>
      </c>
    </row>
    <row r="11" customFormat="false" ht="14.25" hidden="false" customHeight="true" outlineLevel="0" collapsed="false">
      <c r="B11" s="0" t="str">
        <f aca="false">SAISIE!B15</f>
        <v>Poids à vide en ordre de marche du véhicule de dépannage sur le ou les essieux avant</v>
      </c>
      <c r="D11" s="63" t="s">
        <v>26</v>
      </c>
      <c r="E11" s="72" t="e">
        <f aca="false">SAISIE!D15</f>
        <v>#DIV/0!</v>
      </c>
      <c r="F11" s="73" t="e">
        <f aca="false">E11+H22</f>
        <v>#DIV/0!</v>
      </c>
      <c r="G11" s="76" t="e">
        <f aca="false">E11+H26</f>
        <v>#DIV/0!</v>
      </c>
      <c r="H11" s="60" t="str">
        <f aca="false">IF(D3&gt;0,E11+H22+(SAISIE!G28*E8/E14),"")</f>
        <v/>
      </c>
      <c r="I11" s="76" t="str">
        <f aca="false">IF(D3&gt;0,H11+H26-H22,"")</f>
        <v/>
      </c>
      <c r="J11" s="60" t="str">
        <f aca="false">IF(D3=2,H11+(SAISIE!G28*E9/E14),"")</f>
        <v/>
      </c>
      <c r="K11" s="76" t="str">
        <f aca="false">IF(D3=2,J11+H26-H22,"")</f>
        <v/>
      </c>
    </row>
    <row r="12" customFormat="false" ht="14.25" hidden="false" customHeight="true" outlineLevel="0" collapsed="false">
      <c r="B12" s="0" t="str">
        <f aca="false">SAISIE!B16</f>
        <v>Poids à vide en ordre de marche du véhicule de dépannage sur le ou les essieux arrière</v>
      </c>
      <c r="D12" s="63" t="s">
        <v>29</v>
      </c>
      <c r="E12" s="72" t="e">
        <f aca="false">SAISIE!D16</f>
        <v>#DIV/0!</v>
      </c>
      <c r="F12" s="73" t="e">
        <f aca="false">E12+I22</f>
        <v>#DIV/0!</v>
      </c>
      <c r="G12" s="76" t="e">
        <f aca="false">E12+I26</f>
        <v>#DIV/0!</v>
      </c>
      <c r="H12" s="60" t="str">
        <f aca="false">IF(D3&gt;0,E12+I22+(SAISIE!G28*(E14-E8)/E14),"")</f>
        <v/>
      </c>
      <c r="I12" s="76" t="str">
        <f aca="false">IF(D3&gt;0,I26+H12-I22,"")</f>
        <v/>
      </c>
      <c r="J12" s="60" t="str">
        <f aca="false">IF(D3=2,H12+(SAISIE!G28*(E14-E9)/E14),"")</f>
        <v/>
      </c>
      <c r="K12" s="76" t="str">
        <f aca="false">IF(D3=2,J12+I26-I22,"")</f>
        <v/>
      </c>
    </row>
    <row r="13" customFormat="false" ht="14.25" hidden="false" customHeight="true" outlineLevel="0" collapsed="false">
      <c r="B13" s="0" t="str">
        <f aca="false">SAISIE!B11</f>
        <v>Poids minimum à vide sur l’essieu avant défini par le constructeur</v>
      </c>
      <c r="D13" s="63" t="s">
        <v>16</v>
      </c>
      <c r="E13" s="72" t="n">
        <f aca="false">SAISIE!D11</f>
        <v>0</v>
      </c>
      <c r="F13" s="77"/>
      <c r="G13" s="77"/>
      <c r="H13" s="77"/>
      <c r="I13" s="77"/>
      <c r="J13" s="77"/>
      <c r="K13" s="77"/>
    </row>
    <row r="14" customFormat="false" ht="14.25" hidden="false" customHeight="true" outlineLevel="0" collapsed="false">
      <c r="B14" s="0" t="str">
        <f aca="false">SAISIE!B12</f>
        <v>Empattement</v>
      </c>
      <c r="D14" s="63" t="s">
        <v>18</v>
      </c>
      <c r="E14" s="66" t="n">
        <f aca="false">SAISIE!D12</f>
        <v>0</v>
      </c>
    </row>
    <row r="15" customFormat="false" ht="14.25" hidden="false" customHeight="true" outlineLevel="0" collapsed="false">
      <c r="B15" s="0" t="str">
        <f aca="false">SAISIE!B27</f>
        <v>Porte-à-faux de la flèche ou du panier par rapport à l’essieu arrière (en position de travail)</v>
      </c>
      <c r="D15" s="63" t="s">
        <v>56</v>
      </c>
      <c r="E15" s="66" t="n">
        <f aca="false">SAISIE!D27</f>
        <v>0</v>
      </c>
    </row>
    <row r="16" customFormat="false" ht="14.25" hidden="false" customHeight="true" outlineLevel="0" collapsed="false">
      <c r="B16" s="0" t="str">
        <f aca="false">SAISIE!B28</f>
        <v>Hauteur de la flèche ou du panier par rapport au plan horizontal passant par l’axe des roues  (en utilisation route)</v>
      </c>
      <c r="D16" s="63" t="s">
        <v>58</v>
      </c>
      <c r="E16" s="66" t="n">
        <f aca="false">SAISIE!D28</f>
        <v>0</v>
      </c>
      <c r="H16" s="78"/>
      <c r="I16" s="78"/>
      <c r="J16" s="78"/>
      <c r="K16" s="78"/>
    </row>
    <row r="17" customFormat="false" ht="14.25" hidden="false" customHeight="true" outlineLevel="0" collapsed="false">
      <c r="B17" s="0" t="str">
        <f aca="false">SAISIE!B29</f>
        <v>Capacité du dispositif de levage déclarée par le constructeur</v>
      </c>
      <c r="D17" s="63" t="s">
        <v>61</v>
      </c>
      <c r="E17" s="72" t="n">
        <f aca="false">SAISIE!D29</f>
        <v>0</v>
      </c>
    </row>
    <row r="18" customFormat="false" ht="12.75" hidden="false" customHeight="true" outlineLevel="0" collapsed="false">
      <c r="B18" s="0" t="s">
        <v>118</v>
      </c>
      <c r="D18" s="63" t="s">
        <v>119</v>
      </c>
      <c r="E18" s="79" t="n">
        <f aca="false">E19+E20+E21</f>
        <v>0</v>
      </c>
    </row>
    <row r="19" customFormat="false" ht="14.25" hidden="false" customHeight="true" outlineLevel="0" collapsed="false">
      <c r="B19" s="0" t="str">
        <f aca="false">SAISIE!B19</f>
        <v>Nombre de places en rangée 1</v>
      </c>
      <c r="D19" s="63" t="s">
        <v>35</v>
      </c>
      <c r="E19" s="79" t="n">
        <f aca="false">SAISIE!D19</f>
        <v>0</v>
      </c>
      <c r="G19" s="71" t="s">
        <v>120</v>
      </c>
      <c r="H19" s="71"/>
      <c r="I19" s="71"/>
    </row>
    <row r="20" customFormat="false" ht="14.25" hidden="false" customHeight="true" outlineLevel="0" collapsed="false">
      <c r="B20" s="0" t="str">
        <f aca="false">SAISIE!B20</f>
        <v>Nombre de places en rangée 2</v>
      </c>
      <c r="D20" s="63" t="s">
        <v>38</v>
      </c>
      <c r="E20" s="79" t="n">
        <f aca="false">SAISIE!D20</f>
        <v>0</v>
      </c>
      <c r="G20" s="71" t="s">
        <v>44</v>
      </c>
      <c r="H20" s="80" t="n">
        <f aca="false">75+(SUM(E19:E21)-1)*IF(D2="N1",75,68)</f>
        <v>0</v>
      </c>
      <c r="I20" s="80"/>
    </row>
    <row r="21" customFormat="false" ht="14.25" hidden="false" customHeight="true" outlineLevel="0" collapsed="false">
      <c r="B21" s="0" t="str">
        <f aca="false">SAISIE!B21</f>
        <v>Nombre de places en rangée 3</v>
      </c>
      <c r="D21" s="63" t="s">
        <v>41</v>
      </c>
      <c r="E21" s="79" t="n">
        <f aca="false">SAISIE!D21</f>
        <v>0</v>
      </c>
      <c r="G21" s="81"/>
      <c r="H21" s="71" t="s">
        <v>121</v>
      </c>
      <c r="I21" s="71" t="s">
        <v>122</v>
      </c>
      <c r="J21" s="71" t="s">
        <v>44</v>
      </c>
    </row>
    <row r="22" customFormat="false" ht="14.25" hidden="false" customHeight="true" outlineLevel="0" collapsed="false">
      <c r="B22" s="0" t="s">
        <v>123</v>
      </c>
      <c r="D22" s="63" t="s">
        <v>46</v>
      </c>
      <c r="E22" s="79" t="n">
        <f aca="false">E14-SAISIE!D22</f>
        <v>0</v>
      </c>
      <c r="G22" s="71" t="s">
        <v>124</v>
      </c>
      <c r="H22" s="76" t="e">
        <f aca="false">75*E22/E14</f>
        <v>#DIV/0!</v>
      </c>
      <c r="I22" s="76" t="e">
        <f aca="false">75*(E14-E$22)/E$14</f>
        <v>#DIV/0!</v>
      </c>
      <c r="J22" s="76" t="e">
        <f aca="false">H22+I22</f>
        <v>#DIV/0!</v>
      </c>
      <c r="K22" s="78"/>
    </row>
    <row r="23" customFormat="false" ht="14.25" hidden="false" customHeight="true" outlineLevel="0" collapsed="false">
      <c r="B23" s="0" t="s">
        <v>125</v>
      </c>
      <c r="D23" s="63" t="s">
        <v>49</v>
      </c>
      <c r="E23" s="79" t="n">
        <f aca="false">E14-SAISIE!D23</f>
        <v>0</v>
      </c>
      <c r="G23" s="71" t="s">
        <v>126</v>
      </c>
      <c r="H23" s="76" t="e">
        <f aca="false">(75+(E19-1)*IF(D2="N1",75,68))*E22/E14</f>
        <v>#DIV/0!</v>
      </c>
      <c r="I23" s="76" t="e">
        <f aca="false">(75+(E19-1)*IF(D2="N1",75,68))*(E14-E$22)/E$14</f>
        <v>#DIV/0!</v>
      </c>
      <c r="J23" s="76" t="e">
        <f aca="false">H23+I23</f>
        <v>#DIV/0!</v>
      </c>
      <c r="K23" s="78"/>
    </row>
    <row r="24" customFormat="false" ht="14.25" hidden="false" customHeight="true" outlineLevel="0" collapsed="false">
      <c r="B24" s="0" t="s">
        <v>127</v>
      </c>
      <c r="D24" s="63" t="s">
        <v>52</v>
      </c>
      <c r="E24" s="79" t="n">
        <f aca="false">E14-SAISIE!D24</f>
        <v>0</v>
      </c>
      <c r="G24" s="71" t="s">
        <v>128</v>
      </c>
      <c r="H24" s="76" t="e">
        <f aca="false">(E20*IF(D2="N1",75,68))*E23/E14</f>
        <v>#DIV/0!</v>
      </c>
      <c r="I24" s="76" t="e">
        <f aca="false">(E20*IF(D2="N1",75,68))*(E14-E23)/E14</f>
        <v>#DIV/0!</v>
      </c>
      <c r="J24" s="76" t="e">
        <f aca="false">H24+I24</f>
        <v>#DIV/0!</v>
      </c>
      <c r="K24" s="78"/>
    </row>
    <row r="25" customFormat="false" ht="14.25" hidden="false" customHeight="true" outlineLevel="0" collapsed="false">
      <c r="D25" s="79"/>
      <c r="E25" s="79"/>
      <c r="G25" s="71" t="s">
        <v>129</v>
      </c>
      <c r="H25" s="76" t="e">
        <f aca="false">(E21*IF(D2="N1",75,68))*E24/E14</f>
        <v>#DIV/0!</v>
      </c>
      <c r="I25" s="76" t="e">
        <f aca="false">(E21*IF(D2="N1",75,68))*(E14-E24)/E14</f>
        <v>#DIV/0!</v>
      </c>
      <c r="J25" s="76" t="e">
        <f aca="false">H25+I25</f>
        <v>#DIV/0!</v>
      </c>
      <c r="K25" s="78"/>
    </row>
    <row r="26" customFormat="false" ht="12.75" hidden="false" customHeight="true" outlineLevel="0" collapsed="false">
      <c r="D26" s="82"/>
      <c r="E26" s="83"/>
      <c r="G26" s="71" t="s">
        <v>44</v>
      </c>
      <c r="H26" s="76" t="e">
        <f aca="false">IF(D2="NORMALE",2/3*H20,IF(D2="AVANCÉE",H20,SUM(H23:H25)))</f>
        <v>#DIV/0!</v>
      </c>
      <c r="I26" s="76" t="e">
        <f aca="false">IF(D2="NORMALE",1/3*H20,IF(D2="AVANCÉE",0,SUM(I23:I25)))</f>
        <v>#DIV/0!</v>
      </c>
      <c r="J26" s="76" t="e">
        <f aca="false">H26+I26</f>
        <v>#DIV/0!</v>
      </c>
      <c r="K26" s="78"/>
    </row>
    <row r="27" customFormat="false" ht="12.75" hidden="false" customHeight="true" outlineLevel="0" collapsed="false"/>
    <row r="28" customFormat="false" ht="12.75" hidden="false" customHeight="true" outlineLevel="0" collapsed="false">
      <c r="A28" s="58" t="s">
        <v>130</v>
      </c>
    </row>
    <row r="29" customFormat="false" ht="12.75" hidden="false" customHeight="true" outlineLevel="0" collapsed="false">
      <c r="A29" s="58"/>
    </row>
    <row r="30" customFormat="false" ht="12.75" hidden="false" customHeight="true" outlineLevel="0" collapsed="false">
      <c r="A30" s="84" t="s">
        <v>131</v>
      </c>
      <c r="D30" s="85" t="s">
        <v>132</v>
      </c>
      <c r="E30" s="85"/>
      <c r="F30" s="86" t="e">
        <f aca="false">F11+$E7</f>
        <v>#DIV/0!</v>
      </c>
    </row>
    <row r="31" customFormat="false" ht="12.75" hidden="false" customHeight="true" outlineLevel="0" collapsed="false">
      <c r="A31" s="58"/>
      <c r="E31" s="87"/>
      <c r="F31" s="87"/>
    </row>
    <row r="32" customFormat="false" ht="12.75" hidden="false" customHeight="true" outlineLevel="0" collapsed="false">
      <c r="D32" s="87"/>
      <c r="E32" s="87"/>
      <c r="F32" s="87"/>
      <c r="G32" s="87"/>
      <c r="H32" s="87"/>
      <c r="I32" s="87"/>
      <c r="J32" s="87"/>
      <c r="K32" s="87"/>
    </row>
    <row r="33" customFormat="false" ht="12.75" hidden="false" customHeight="true" outlineLevel="0" collapsed="false">
      <c r="A33" s="58" t="s">
        <v>133</v>
      </c>
      <c r="D33" s="87"/>
      <c r="E33" s="87"/>
      <c r="F33" s="88" t="s">
        <v>112</v>
      </c>
      <c r="G33" s="88"/>
      <c r="H33" s="88" t="s">
        <v>113</v>
      </c>
      <c r="I33" s="88"/>
      <c r="J33" s="88" t="s">
        <v>113</v>
      </c>
      <c r="K33" s="88"/>
    </row>
    <row r="34" customFormat="false" ht="12.75" hidden="false" customHeight="true" outlineLevel="0" collapsed="false">
      <c r="D34" s="87"/>
      <c r="E34" s="87"/>
      <c r="F34" s="89"/>
      <c r="G34" s="90"/>
      <c r="H34" s="91" t="s">
        <v>114</v>
      </c>
      <c r="I34" s="91"/>
      <c r="J34" s="91" t="s">
        <v>115</v>
      </c>
      <c r="K34" s="91"/>
    </row>
    <row r="35" customFormat="false" ht="12.75" hidden="false" customHeight="true" outlineLevel="0" collapsed="false">
      <c r="D35" s="87"/>
      <c r="E35" s="87"/>
      <c r="F35" s="92"/>
      <c r="G35" s="92"/>
      <c r="H35" s="92"/>
      <c r="I35" s="92"/>
      <c r="J35" s="92"/>
      <c r="K35" s="92"/>
    </row>
    <row r="36" customFormat="false" ht="12.75" hidden="false" customHeight="true" outlineLevel="0" collapsed="false">
      <c r="A36" s="0" t="s">
        <v>60</v>
      </c>
      <c r="D36" s="93" t="s">
        <v>61</v>
      </c>
      <c r="E36" s="93"/>
      <c r="F36" s="94" t="n">
        <f aca="false">E17</f>
        <v>0</v>
      </c>
      <c r="G36" s="94"/>
      <c r="H36" s="95" t="str">
        <f aca="false">IF($D3&gt;0,$E17,"")</f>
        <v/>
      </c>
      <c r="I36" s="95"/>
      <c r="J36" s="92" t="str">
        <f aca="false">IF(D3=2,E17,"")</f>
        <v/>
      </c>
      <c r="K36" s="92"/>
    </row>
    <row r="37" customFormat="false" ht="12.75" hidden="false" customHeight="true" outlineLevel="0" collapsed="false">
      <c r="A37" s="0" t="s">
        <v>134</v>
      </c>
      <c r="D37" s="93" t="s">
        <v>135</v>
      </c>
      <c r="E37" s="93"/>
      <c r="F37" s="94" t="e">
        <f aca="false">(F11-$E$13)*$E$14/($E$15+(0.18*$E$16))</f>
        <v>#DIV/0!</v>
      </c>
      <c r="G37" s="94"/>
      <c r="H37" s="94" t="str">
        <f aca="false">IF($D3&gt;0,(H11-$E$13)*$E$14/($E$15+(0.18*$E$16)),"")</f>
        <v/>
      </c>
      <c r="I37" s="94"/>
      <c r="J37" s="94" t="str">
        <f aca="false">IF($D3&gt;1,(J11-$E$13)*$E$14/($E$15+(0.18*$E$16)),"")</f>
        <v/>
      </c>
      <c r="K37" s="94"/>
    </row>
    <row r="38" customFormat="false" ht="12.75" hidden="false" customHeight="true" outlineLevel="0" collapsed="false">
      <c r="A38" s="0" t="s">
        <v>136</v>
      </c>
      <c r="D38" s="93" t="s">
        <v>137</v>
      </c>
      <c r="E38" s="93"/>
      <c r="F38" s="94" t="e">
        <f aca="false">($E7-F12)*$E14/($E14+$E15+0.18*$E16)</f>
        <v>#DIV/0!</v>
      </c>
      <c r="G38" s="94"/>
      <c r="H38" s="94" t="str">
        <f aca="false">IF($D3&gt;0,($E7-H12)*$E14/($E14+$E15+0.18*$E16),"")</f>
        <v/>
      </c>
      <c r="I38" s="94"/>
      <c r="J38" s="94" t="str">
        <f aca="false">IF($D3&gt;1,($E7-J12)*$E14/($E14+$E15+0.18*$E16),"")</f>
        <v/>
      </c>
      <c r="K38" s="94"/>
    </row>
    <row r="39" customFormat="false" ht="12.75" hidden="false" customHeight="true" outlineLevel="0" collapsed="false">
      <c r="A39" s="0" t="s">
        <v>138</v>
      </c>
      <c r="D39" s="93" t="s">
        <v>139</v>
      </c>
      <c r="E39" s="93"/>
      <c r="F39" s="94" t="e">
        <f aca="false">$E5-F10</f>
        <v>#DIV/0!</v>
      </c>
      <c r="G39" s="94"/>
      <c r="H39" s="94" t="str">
        <f aca="false">IF($D3&gt;0,$E5-H10,"")</f>
        <v/>
      </c>
      <c r="I39" s="94"/>
      <c r="J39" s="94" t="str">
        <f aca="false">IF($D3=2,$E5-J10,"")</f>
        <v/>
      </c>
      <c r="K39" s="94"/>
    </row>
    <row r="40" customFormat="false" ht="12.75" hidden="false" customHeight="true" outlineLevel="0" collapsed="false">
      <c r="A40" s="96" t="s">
        <v>140</v>
      </c>
      <c r="D40" s="85" t="s">
        <v>72</v>
      </c>
      <c r="E40" s="85"/>
      <c r="F40" s="97" t="e">
        <f aca="false">MIN(F36:F39)</f>
        <v>#DIV/0!</v>
      </c>
      <c r="G40" s="97"/>
      <c r="H40" s="97" t="str">
        <f aca="false">IF(D3&gt;0,MIN(H36:H39),"")</f>
        <v/>
      </c>
      <c r="I40" s="97"/>
      <c r="J40" s="97" t="str">
        <f aca="false">IF(D3=2,MIN(J36:J39),"")</f>
        <v/>
      </c>
      <c r="K40" s="97"/>
    </row>
    <row r="41" customFormat="false" ht="12.75" hidden="false" customHeight="true" outlineLevel="0" collapsed="false">
      <c r="D41" s="87"/>
      <c r="E41" s="87"/>
      <c r="F41" s="87"/>
      <c r="G41" s="87"/>
      <c r="H41" s="87"/>
      <c r="I41" s="87"/>
      <c r="J41" s="87"/>
      <c r="K41" s="87"/>
    </row>
    <row r="42" customFormat="false" ht="12.75" hidden="false" customHeight="true" outlineLevel="0" collapsed="false">
      <c r="A42" s="98"/>
      <c r="E42" s="87"/>
      <c r="F42" s="87"/>
      <c r="H42" s="87"/>
      <c r="I42" s="87"/>
      <c r="K42" s="87"/>
      <c r="L42" s="87"/>
    </row>
    <row r="43" customFormat="false" ht="23.25" hidden="false" customHeight="true" outlineLevel="0" collapsed="false">
      <c r="A43" s="99" t="s">
        <v>141</v>
      </c>
      <c r="B43" s="99"/>
      <c r="D43" s="93" t="s">
        <v>142</v>
      </c>
      <c r="E43" s="93"/>
      <c r="F43" s="100" t="e">
        <f aca="false">F10</f>
        <v>#DIV/0!</v>
      </c>
      <c r="G43" s="100"/>
      <c r="H43" s="100" t="str">
        <f aca="false">H10</f>
        <v/>
      </c>
      <c r="I43" s="100"/>
      <c r="J43" s="101" t="str">
        <f aca="false">J10</f>
        <v/>
      </c>
      <c r="K43" s="101"/>
    </row>
    <row r="44" customFormat="false" ht="12.75" hidden="false" customHeight="true" outlineLevel="0" collapsed="false">
      <c r="A44" s="102" t="s">
        <v>143</v>
      </c>
      <c r="D44" s="103" t="s">
        <v>132</v>
      </c>
      <c r="E44" s="103"/>
      <c r="F44" s="97" t="e">
        <f aca="false">F11+H22+SAISIE!E9</f>
        <v>#DIV/0!</v>
      </c>
      <c r="G44" s="97"/>
      <c r="H44" s="97" t="str">
        <f aca="false">IF($D3&gt;0,H43/IF(H42&lt;=5000,2,IF(H42&lt;=7000,1.5,1)),"")</f>
        <v/>
      </c>
      <c r="I44" s="97"/>
      <c r="J44" s="104" t="str">
        <f aca="false">IF($D3&gt;1,J43/IF(J42&lt;=5000,2,IF(J42&lt;=7000,1.5,1)),"")</f>
        <v/>
      </c>
      <c r="K44" s="104"/>
    </row>
    <row r="45" customFormat="false" ht="12.75" hidden="false" customHeight="true" outlineLevel="0" collapsed="false">
      <c r="D45" s="87"/>
      <c r="E45" s="87"/>
      <c r="F45" s="87"/>
      <c r="G45" s="87"/>
      <c r="H45" s="87"/>
      <c r="I45" s="87"/>
      <c r="J45" s="87"/>
      <c r="K45" s="87"/>
    </row>
    <row r="46" customFormat="false" ht="12.75" hidden="false" customHeight="true" outlineLevel="0" collapsed="false">
      <c r="A46" s="58" t="s">
        <v>144</v>
      </c>
      <c r="D46" s="97" t="s">
        <v>145</v>
      </c>
      <c r="E46" s="97"/>
      <c r="F46" s="97" t="e">
        <f aca="false">F40+F10</f>
        <v>#DIV/0!</v>
      </c>
      <c r="G46" s="97"/>
      <c r="H46" s="105"/>
      <c r="I46" s="105"/>
      <c r="J46" s="105"/>
      <c r="K46" s="105"/>
    </row>
    <row r="47" customFormat="false" ht="12.75" hidden="false" customHeight="true" outlineLevel="0" collapsed="false">
      <c r="D47" s="87"/>
      <c r="E47" s="87"/>
      <c r="F47" s="87"/>
      <c r="G47" s="87"/>
      <c r="H47" s="87"/>
      <c r="I47" s="87"/>
      <c r="J47" s="87"/>
      <c r="K47" s="87"/>
    </row>
    <row r="48" customFormat="false" ht="12.75" hidden="false" customHeight="true" outlineLevel="0" collapsed="false">
      <c r="D48" s="87"/>
      <c r="E48" s="87"/>
      <c r="F48" s="87"/>
      <c r="G48" s="87"/>
      <c r="H48" s="87"/>
      <c r="I48" s="87"/>
      <c r="J48" s="87"/>
      <c r="K48" s="87"/>
    </row>
    <row r="49" customFormat="false" ht="12.75" hidden="false" customHeight="true" outlineLevel="0" collapsed="false">
      <c r="A49" s="58" t="s">
        <v>146</v>
      </c>
      <c r="D49" s="85" t="s">
        <v>147</v>
      </c>
      <c r="E49" s="85"/>
      <c r="F49" s="86" t="e">
        <f aca="false">$E5-F10-((E18-1)*IF(D2="N1",75,68))</f>
        <v>#DIV/0!</v>
      </c>
      <c r="G49" s="87"/>
      <c r="H49" s="87"/>
      <c r="I49" s="87"/>
      <c r="J49" s="87"/>
      <c r="K49" s="87"/>
    </row>
    <row r="50" customFormat="false" ht="12.75" hidden="false" customHeight="true" outlineLevel="0" collapsed="false">
      <c r="A50" s="58"/>
      <c r="D50" s="87"/>
      <c r="E50" s="87"/>
      <c r="F50" s="87"/>
      <c r="G50" s="87"/>
      <c r="H50" s="87"/>
      <c r="I50" s="87"/>
      <c r="J50" s="87"/>
      <c r="K50" s="87"/>
    </row>
    <row r="51" customFormat="false" ht="12.75" hidden="false" customHeight="true" outlineLevel="0" collapsed="false">
      <c r="D51" s="87"/>
      <c r="E51" s="87"/>
      <c r="F51" s="87"/>
      <c r="G51" s="87"/>
      <c r="H51" s="87"/>
      <c r="I51" s="87"/>
      <c r="J51" s="87"/>
      <c r="K51" s="87"/>
    </row>
    <row r="52" customFormat="false" ht="12.75" hidden="false" customHeight="true" outlineLevel="0" collapsed="false">
      <c r="A52" s="82"/>
      <c r="D52" s="87"/>
      <c r="E52" s="87"/>
      <c r="F52" s="106"/>
      <c r="G52" s="106"/>
      <c r="H52" s="106"/>
      <c r="I52" s="106"/>
      <c r="J52" s="106"/>
      <c r="K52" s="107"/>
    </row>
    <row r="57" customFormat="false" ht="12.75" hidden="true" customHeight="true" outlineLevel="0" collapsed="false"/>
    <row r="58" customFormat="false" ht="12.75" hidden="true" customHeight="true" outlineLevel="0" collapsed="false"/>
    <row r="63" customFormat="false" ht="12.75" hidden="true" customHeight="true" outlineLevel="0" collapsed="false"/>
    <row r="64" customFormat="false" ht="12.75" hidden="true" customHeight="true" outlineLevel="0" collapsed="false">
      <c r="A64" s="98"/>
    </row>
    <row r="65" customFormat="false" ht="12.75" hidden="true" customHeight="true" outlineLevel="0" collapsed="false"/>
    <row r="66" customFormat="false" ht="12.75" hidden="true" customHeight="true" outlineLevel="0" collapsed="false">
      <c r="C66" s="108"/>
    </row>
    <row r="67" customFormat="false" ht="12.75" hidden="true" customHeight="true" outlineLevel="0" collapsed="false">
      <c r="C67" s="78"/>
      <c r="F67" s="77"/>
      <c r="G67" s="77"/>
      <c r="H67" s="77"/>
      <c r="I67" s="77"/>
      <c r="J67" s="77"/>
      <c r="K67" s="77"/>
    </row>
    <row r="68" customFormat="false" ht="12.75" hidden="true" customHeight="true" outlineLevel="0" collapsed="false">
      <c r="C68" s="78"/>
      <c r="F68" s="109"/>
      <c r="G68" s="109"/>
      <c r="H68" s="109"/>
      <c r="I68" s="109"/>
      <c r="J68" s="109"/>
      <c r="K68" s="109"/>
    </row>
    <row r="69" customFormat="false" ht="12.75" hidden="true" customHeight="true" outlineLevel="0" collapsed="false">
      <c r="C69" s="78"/>
      <c r="F69" s="78"/>
      <c r="G69" s="78"/>
      <c r="H69" s="78"/>
      <c r="I69" s="78"/>
      <c r="J69" s="78"/>
      <c r="K69" s="78"/>
    </row>
    <row r="70" customFormat="false" ht="12.75" hidden="true" customHeight="true" outlineLevel="0" collapsed="false"/>
    <row r="71" customFormat="false" ht="12.75" hidden="true" customHeight="true" outlineLevel="0" collapsed="false"/>
    <row r="1048576" customFormat="false" ht="12.75" hidden="true" customHeight="true" outlineLevel="0" collapsed="false"/>
  </sheetData>
  <sheetProtection algorithmName="SHA-512" hashValue="MhphAg0lzyIBVrE9FTASaShlS+TyM3CdLOj55fHWkDzLP+YmA9J/E9eu7OYFOH50XWTMjzUk9degSFdL7JQc1g==" saltValue="eI6kurAGKlJGBNyiCKWxOw==" spinCount="100000" sheet="true" objects="true" scenarios="true"/>
  <mergeCells count="50">
    <mergeCell ref="F7:G7"/>
    <mergeCell ref="H7:I7"/>
    <mergeCell ref="J7:K7"/>
    <mergeCell ref="H8:I8"/>
    <mergeCell ref="J8:K8"/>
    <mergeCell ref="G19:I19"/>
    <mergeCell ref="H20:I20"/>
    <mergeCell ref="D30:E30"/>
    <mergeCell ref="F33:G33"/>
    <mergeCell ref="H33:I33"/>
    <mergeCell ref="J33:K33"/>
    <mergeCell ref="H34:I34"/>
    <mergeCell ref="J34:K34"/>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A43:B43"/>
    <mergeCell ref="D43:E43"/>
    <mergeCell ref="F43:G43"/>
    <mergeCell ref="H43:I43"/>
    <mergeCell ref="J43:K43"/>
    <mergeCell ref="D44:E44"/>
    <mergeCell ref="F44:G44"/>
    <mergeCell ref="H44:I44"/>
    <mergeCell ref="J44:K44"/>
    <mergeCell ref="D46:E46"/>
    <mergeCell ref="F46:G46"/>
    <mergeCell ref="H46:I46"/>
    <mergeCell ref="J46:K46"/>
    <mergeCell ref="D49:E49"/>
  </mergeCells>
  <conditionalFormatting sqref="D49 D30:F30 F49">
    <cfRule type="expression" priority="2" aboveAverage="0" equalAverage="0" bottom="0" percent="0" rank="0" text="" dxfId="1">
      <formula>OR(F30&lt;F31,G30&lt;G31)</formula>
    </cfRule>
  </conditionalFormatting>
  <conditionalFormatting sqref="E49">
    <cfRule type="expression" priority="3" aboveAverage="0" equalAverage="0" bottom="0" percent="0" rank="0" text="" dxfId="2">
      <formula>G49&lt;G50</formula>
    </cfRule>
  </conditionalFormatting>
  <conditionalFormatting sqref="D44:E44">
    <cfRule type="expression" priority="4" aboveAverage="0" equalAverage="0" bottom="0" percent="0" rank="0" text="" dxfId="3">
      <formula>OR(F44&lt;F45,G44&lt;G45)</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J7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MJ33" activeCellId="0" sqref="AMJ33"/>
    </sheetView>
  </sheetViews>
  <sheetFormatPr defaultColWidth="11.58984375" defaultRowHeight="12.75" zeroHeight="true" outlineLevelRow="0" outlineLevelCol="0"/>
  <cols>
    <col collapsed="false" customWidth="true" hidden="false" outlineLevel="0" max="1" min="1" style="0" width="3.57"/>
    <col collapsed="false" customWidth="true" hidden="false" outlineLevel="0" max="3" min="3" style="0" width="11.99"/>
    <col collapsed="false" customWidth="true" hidden="false" outlineLevel="0" max="4" min="4" style="0" width="13.29"/>
    <col collapsed="false" customWidth="true" hidden="false" outlineLevel="0" max="7" min="7" style="0" width="12.86"/>
    <col collapsed="false" customWidth="true" hidden="false" outlineLevel="0" max="11" min="11" style="0" width="3.42"/>
    <col collapsed="false" customWidth="false" hidden="true" outlineLevel="0" max="1024" min="12" style="0" width="11.57"/>
  </cols>
  <sheetData>
    <row r="1" customFormat="false" ht="12.75" hidden="false" customHeight="false" outlineLevel="0" collapsed="false">
      <c r="B1" s="110" t="s">
        <v>148</v>
      </c>
      <c r="C1" s="110"/>
      <c r="D1" s="110"/>
      <c r="E1" s="110"/>
      <c r="F1" s="110"/>
      <c r="G1" s="110"/>
      <c r="H1" s="110"/>
      <c r="I1" s="110"/>
      <c r="J1" s="110"/>
    </row>
    <row r="2" customFormat="false" ht="24.75" hidden="false" customHeight="true" outlineLevel="0" collapsed="false">
      <c r="B2" s="111"/>
      <c r="C2" s="112" t="s">
        <v>149</v>
      </c>
      <c r="D2" s="112"/>
      <c r="E2" s="112"/>
      <c r="F2" s="112"/>
      <c r="G2" s="112"/>
      <c r="H2" s="112"/>
      <c r="I2" s="112"/>
    </row>
    <row r="3" customFormat="false" ht="12.75" hidden="false" customHeight="false" outlineLevel="0" collapsed="false"/>
    <row r="4" customFormat="false" ht="12.75" hidden="false" customHeight="false" outlineLevel="0" collapsed="false">
      <c r="B4" s="113" t="s">
        <v>150</v>
      </c>
      <c r="C4" s="113"/>
      <c r="D4" s="114"/>
      <c r="E4" s="114"/>
      <c r="F4" s="114"/>
      <c r="G4" s="114"/>
      <c r="H4" s="114"/>
      <c r="I4" s="114"/>
    </row>
    <row r="5" customFormat="false" ht="12.75" hidden="false" customHeight="false" outlineLevel="0" collapsed="false">
      <c r="B5" s="113" t="s">
        <v>151</v>
      </c>
      <c r="C5" s="113"/>
      <c r="D5" s="114"/>
      <c r="E5" s="114"/>
      <c r="F5" s="114"/>
      <c r="G5" s="114"/>
      <c r="H5" s="114"/>
      <c r="I5" s="114"/>
    </row>
    <row r="6" customFormat="false" ht="12.75" hidden="false" customHeight="false" outlineLevel="0" collapsed="false">
      <c r="B6" s="113" t="s">
        <v>152</v>
      </c>
      <c r="C6" s="113"/>
      <c r="D6" s="114"/>
      <c r="E6" s="114"/>
      <c r="F6" s="114"/>
      <c r="G6" s="114"/>
      <c r="H6" s="114"/>
      <c r="I6" s="114"/>
    </row>
    <row r="8" customFormat="false" ht="24.75" hidden="false" customHeight="true" outlineLevel="0" collapsed="false">
      <c r="B8" s="115" t="s">
        <v>153</v>
      </c>
      <c r="C8" s="115"/>
      <c r="D8" s="115"/>
      <c r="E8" s="115"/>
      <c r="F8" s="115"/>
      <c r="G8" s="115"/>
      <c r="H8" s="115"/>
      <c r="I8" s="115"/>
      <c r="J8" s="115"/>
    </row>
    <row r="9" customFormat="false" ht="12.75" hidden="false" customHeight="false" outlineLevel="0" collapsed="false"/>
    <row r="10" customFormat="false" ht="12.75" hidden="false" customHeight="false" outlineLevel="0" collapsed="false">
      <c r="B10" s="96" t="s">
        <v>154</v>
      </c>
    </row>
    <row r="11" customFormat="false" ht="12.75" hidden="false" customHeight="false" outlineLevel="0" collapsed="false">
      <c r="B11" s="113" t="s">
        <v>155</v>
      </c>
      <c r="C11" s="113"/>
      <c r="D11" s="113"/>
      <c r="E11" s="113"/>
      <c r="F11" s="114"/>
      <c r="G11" s="114"/>
      <c r="H11" s="114"/>
      <c r="I11" s="114"/>
    </row>
    <row r="12" customFormat="false" ht="12.75" hidden="false" customHeight="false" outlineLevel="0" collapsed="false">
      <c r="B12" s="113" t="s">
        <v>156</v>
      </c>
      <c r="C12" s="113"/>
      <c r="D12" s="113"/>
      <c r="E12" s="113"/>
      <c r="F12" s="114"/>
      <c r="G12" s="114"/>
      <c r="H12" s="114"/>
      <c r="I12" s="114"/>
    </row>
    <row r="13" customFormat="false" ht="12.75" hidden="false" customHeight="false" outlineLevel="0" collapsed="false">
      <c r="B13" s="113" t="s">
        <v>157</v>
      </c>
      <c r="C13" s="113"/>
      <c r="D13" s="113"/>
      <c r="E13" s="113"/>
      <c r="F13" s="116" t="s">
        <v>158</v>
      </c>
      <c r="G13" s="116"/>
      <c r="H13" s="116"/>
      <c r="I13" s="116"/>
    </row>
    <row r="14" customFormat="false" ht="12.75" hidden="false" customHeight="false" outlineLevel="0" collapsed="false">
      <c r="B14" s="113" t="s">
        <v>94</v>
      </c>
      <c r="C14" s="113"/>
      <c r="D14" s="113"/>
      <c r="E14" s="113"/>
      <c r="F14" s="114"/>
      <c r="G14" s="114"/>
      <c r="H14" s="114"/>
      <c r="I14" s="114"/>
    </row>
    <row r="15" customFormat="false" ht="12.75" hidden="false" customHeight="false" outlineLevel="0" collapsed="false">
      <c r="B15" s="113" t="s">
        <v>97</v>
      </c>
      <c r="C15" s="113"/>
      <c r="D15" s="113"/>
      <c r="E15" s="113"/>
      <c r="F15" s="114"/>
      <c r="G15" s="114"/>
      <c r="H15" s="114"/>
      <c r="I15" s="114"/>
    </row>
    <row r="16" customFormat="false" ht="12.75" hidden="false" customHeight="false" outlineLevel="0" collapsed="false">
      <c r="B16" s="113" t="s">
        <v>159</v>
      </c>
      <c r="C16" s="113"/>
      <c r="D16" s="113"/>
      <c r="E16" s="113"/>
      <c r="F16" s="114"/>
      <c r="G16" s="114"/>
      <c r="H16" s="114"/>
      <c r="I16" s="114"/>
    </row>
    <row r="17" customFormat="false" ht="12.75" hidden="false" customHeight="false" outlineLevel="0" collapsed="false">
      <c r="B17" s="113" t="s">
        <v>160</v>
      </c>
      <c r="C17" s="113"/>
      <c r="D17" s="113"/>
      <c r="E17" s="113"/>
      <c r="F17" s="117" t="str">
        <f aca="false">SAISIE!$G$13</f>
        <v>GO</v>
      </c>
      <c r="G17" s="117"/>
      <c r="H17" s="117"/>
      <c r="I17" s="117"/>
    </row>
    <row r="18" customFormat="false" ht="12.75" hidden="false" customHeight="false" outlineLevel="0" collapsed="false">
      <c r="B18" s="113" t="s">
        <v>161</v>
      </c>
      <c r="C18" s="113"/>
      <c r="D18" s="113"/>
      <c r="E18" s="113"/>
      <c r="F18" s="114"/>
      <c r="G18" s="114"/>
      <c r="H18" s="114"/>
      <c r="I18" s="114"/>
    </row>
    <row r="19" customFormat="false" ht="12.75" hidden="false" customHeight="false" outlineLevel="0" collapsed="false">
      <c r="B19" s="113" t="s">
        <v>118</v>
      </c>
      <c r="C19" s="113"/>
      <c r="D19" s="113"/>
      <c r="E19" s="113"/>
      <c r="F19" s="118" t="n">
        <f aca="false">SUM(SAISIE!$D$19:$D21)</f>
        <v>0</v>
      </c>
      <c r="G19" s="118"/>
      <c r="H19" s="118"/>
      <c r="I19" s="118"/>
    </row>
    <row r="20" customFormat="false" ht="12.75" hidden="false" customHeight="false" outlineLevel="0" collapsed="false">
      <c r="B20" s="113" t="s">
        <v>162</v>
      </c>
      <c r="C20" s="113"/>
      <c r="D20" s="113"/>
      <c r="E20" s="113"/>
      <c r="F20" s="114"/>
      <c r="G20" s="114"/>
      <c r="H20" s="114"/>
      <c r="I20" s="114"/>
    </row>
    <row r="21" customFormat="false" ht="12.75" hidden="false" customHeight="false" outlineLevel="0" collapsed="false">
      <c r="B21" s="113" t="s">
        <v>163</v>
      </c>
      <c r="C21" s="113"/>
      <c r="D21" s="113"/>
      <c r="E21" s="113"/>
      <c r="F21" s="119"/>
      <c r="G21" s="119"/>
      <c r="H21" s="119"/>
      <c r="I21" s="119"/>
    </row>
    <row r="22" customFormat="false" ht="12.75" hidden="false" customHeight="false" outlineLevel="0" collapsed="false">
      <c r="B22" s="113" t="s">
        <v>164</v>
      </c>
      <c r="C22" s="113"/>
      <c r="D22" s="113"/>
      <c r="E22" s="113"/>
      <c r="F22" s="119"/>
      <c r="G22" s="119"/>
      <c r="H22" s="119"/>
      <c r="I22" s="119"/>
    </row>
    <row r="23" customFormat="false" ht="12.75" hidden="false" customHeight="false" outlineLevel="0" collapsed="false">
      <c r="B23" s="113" t="s">
        <v>17</v>
      </c>
      <c r="C23" s="113"/>
      <c r="D23" s="113"/>
      <c r="E23" s="113"/>
      <c r="F23" s="120" t="n">
        <f aca="false">SAISIE!$D$12</f>
        <v>0</v>
      </c>
      <c r="G23" s="120"/>
      <c r="H23" s="120"/>
      <c r="I23" s="120"/>
    </row>
    <row r="24" customFormat="false" ht="12.75" hidden="false" customHeight="false" outlineLevel="0" collapsed="false">
      <c r="B24" s="113" t="s">
        <v>165</v>
      </c>
      <c r="C24" s="113"/>
      <c r="D24" s="113"/>
      <c r="E24" s="113"/>
      <c r="F24" s="119"/>
      <c r="G24" s="119"/>
      <c r="H24" s="119"/>
      <c r="I24" s="119"/>
    </row>
    <row r="25" customFormat="false" ht="12.75" hidden="false" customHeight="false" outlineLevel="0" collapsed="false">
      <c r="B25" s="113" t="s">
        <v>166</v>
      </c>
      <c r="C25" s="113"/>
      <c r="D25" s="113"/>
      <c r="E25" s="113"/>
      <c r="F25" s="119"/>
      <c r="G25" s="119"/>
      <c r="H25" s="119"/>
      <c r="I25" s="119"/>
    </row>
    <row r="26" customFormat="false" ht="12.75" hidden="false" customHeight="false" outlineLevel="0" collapsed="false">
      <c r="B26" s="113" t="s">
        <v>167</v>
      </c>
      <c r="C26" s="113"/>
      <c r="D26" s="113"/>
      <c r="E26" s="113"/>
      <c r="F26" s="121" t="n">
        <f aca="false">F24*F25</f>
        <v>0</v>
      </c>
      <c r="G26" s="121"/>
      <c r="H26" s="121"/>
      <c r="I26" s="121"/>
    </row>
    <row r="28" customFormat="false" ht="12.75" hidden="false" customHeight="false" outlineLevel="0" collapsed="false">
      <c r="B28" s="113" t="s">
        <v>168</v>
      </c>
      <c r="C28" s="113"/>
    </row>
    <row r="29" customFormat="false" ht="14.25" hidden="false" customHeight="true" outlineLevel="0" collapsed="false">
      <c r="B29" s="122" t="s">
        <v>1</v>
      </c>
      <c r="C29" s="122"/>
      <c r="D29" s="122"/>
      <c r="E29" s="122"/>
      <c r="F29" s="122"/>
      <c r="G29" s="122"/>
      <c r="H29" s="122"/>
      <c r="I29" s="122"/>
    </row>
    <row r="30" customFormat="false" ht="12.75" hidden="false" customHeight="false" outlineLevel="0" collapsed="false">
      <c r="B30" s="122"/>
      <c r="C30" s="122"/>
      <c r="D30" s="122"/>
      <c r="E30" s="122"/>
      <c r="F30" s="122"/>
      <c r="G30" s="122"/>
      <c r="H30" s="122"/>
      <c r="I30" s="122"/>
    </row>
    <row r="31" customFormat="false" ht="12.75" hidden="false" customHeight="false" outlineLevel="0" collapsed="false">
      <c r="B31" s="122"/>
      <c r="C31" s="122"/>
      <c r="D31" s="122"/>
      <c r="E31" s="122"/>
      <c r="F31" s="122"/>
      <c r="G31" s="122"/>
      <c r="H31" s="122"/>
      <c r="I31" s="122"/>
    </row>
    <row r="33" customFormat="false" ht="12.75" hidden="false" customHeight="false" outlineLevel="0" collapsed="false">
      <c r="B33" s="0" t="s">
        <v>169</v>
      </c>
    </row>
    <row r="34" customFormat="false" ht="41.25" hidden="false" customHeight="true" outlineLevel="0" collapsed="false">
      <c r="B34" s="122" t="s">
        <v>1</v>
      </c>
      <c r="C34" s="122"/>
      <c r="D34" s="122"/>
      <c r="E34" s="122"/>
      <c r="F34" s="122"/>
      <c r="G34" s="122"/>
      <c r="H34" s="123"/>
      <c r="I34" s="124" t="str">
        <f aca="false">IF(B34="satisfait aux limites minimales et maximales fixées par le constructeur qui sont de :","et de","")</f>
        <v/>
      </c>
      <c r="J34" s="125"/>
    </row>
    <row r="35" customFormat="false" ht="12.75" hidden="false" customHeight="false" outlineLevel="0" collapsed="false"/>
    <row r="36" customFormat="false" ht="12.75" hidden="false" customHeight="false" outlineLevel="0" collapsed="false">
      <c r="B36" s="96" t="s">
        <v>170</v>
      </c>
    </row>
    <row r="37" customFormat="false" ht="12.75" hidden="false" customHeight="false" outlineLevel="0" collapsed="false">
      <c r="B37" s="113" t="s">
        <v>171</v>
      </c>
      <c r="C37" s="113"/>
      <c r="D37" s="113"/>
      <c r="E37" s="113"/>
      <c r="F37" s="113"/>
      <c r="G37" s="113"/>
      <c r="H37" s="113"/>
      <c r="I37" s="108" t="n">
        <f aca="false">SAISIE!$D$8</f>
        <v>0</v>
      </c>
    </row>
    <row r="38" customFormat="false" ht="12.75" hidden="false" customHeight="false" outlineLevel="0" collapsed="false">
      <c r="B38" s="113" t="s">
        <v>172</v>
      </c>
      <c r="C38" s="113"/>
      <c r="D38" s="113"/>
      <c r="E38" s="113"/>
      <c r="F38" s="113"/>
      <c r="G38" s="113"/>
      <c r="H38" s="113"/>
      <c r="I38" s="108" t="n">
        <f aca="false">SAISIE!$D$9</f>
        <v>0</v>
      </c>
    </row>
    <row r="39" customFormat="false" ht="12.75" hidden="false" customHeight="false" outlineLevel="0" collapsed="false">
      <c r="B39" s="113" t="s">
        <v>173</v>
      </c>
      <c r="C39" s="113"/>
      <c r="D39" s="113"/>
      <c r="E39" s="113"/>
      <c r="F39" s="113"/>
      <c r="G39" s="113"/>
      <c r="H39" s="113"/>
      <c r="I39" s="108" t="n">
        <f aca="false">SAISIE!$D$10</f>
        <v>0</v>
      </c>
    </row>
    <row r="40" customFormat="false" ht="12.75" hidden="false" customHeight="false" outlineLevel="0" collapsed="false">
      <c r="B40" s="113" t="s">
        <v>174</v>
      </c>
      <c r="C40" s="113"/>
      <c r="D40" s="113"/>
      <c r="E40" s="113"/>
      <c r="F40" s="113"/>
      <c r="G40" s="113"/>
      <c r="H40" s="113"/>
      <c r="I40" s="126" t="n">
        <f aca="false">SAISIE!$D$28</f>
        <v>0</v>
      </c>
    </row>
    <row r="41" customFormat="false" ht="12.75" hidden="false" customHeight="false" outlineLevel="0" collapsed="false">
      <c r="B41" s="113" t="s">
        <v>175</v>
      </c>
      <c r="C41" s="113"/>
      <c r="D41" s="113"/>
      <c r="E41" s="113"/>
      <c r="F41" s="113"/>
      <c r="G41" s="113"/>
      <c r="H41" s="113"/>
      <c r="I41" s="108" t="e">
        <f aca="false">SAISIE!$D$14</f>
        <v>#DIV/0!</v>
      </c>
    </row>
    <row r="42" customFormat="false" ht="12.75" hidden="false" customHeight="false" outlineLevel="0" collapsed="false">
      <c r="B42" s="113" t="s">
        <v>176</v>
      </c>
      <c r="C42" s="113"/>
      <c r="D42" s="113"/>
      <c r="E42" s="113"/>
      <c r="F42" s="113"/>
      <c r="G42" s="113"/>
      <c r="H42" s="113"/>
      <c r="I42" s="108" t="e">
        <f aca="false">SAISIE!$D$15</f>
        <v>#DIV/0!</v>
      </c>
    </row>
    <row r="43" customFormat="false" ht="12.75" hidden="false" customHeight="false" outlineLevel="0" collapsed="false">
      <c r="B43" s="113" t="s">
        <v>177</v>
      </c>
      <c r="C43" s="113"/>
      <c r="D43" s="113"/>
      <c r="E43" s="113"/>
      <c r="F43" s="113"/>
      <c r="G43" s="113"/>
      <c r="H43" s="113"/>
      <c r="I43" s="108" t="e">
        <f aca="false">SAISIE!$D$16</f>
        <v>#DIV/0!</v>
      </c>
    </row>
    <row r="44" customFormat="false" ht="12.75" hidden="false" customHeight="false" outlineLevel="0" collapsed="false">
      <c r="B44" s="113" t="s">
        <v>178</v>
      </c>
      <c r="C44" s="113"/>
      <c r="D44" s="113"/>
      <c r="E44" s="113"/>
      <c r="F44" s="113"/>
      <c r="G44" s="113"/>
      <c r="H44" s="113"/>
      <c r="I44" s="126" t="n">
        <f aca="false">SAISIE!$D$27</f>
        <v>0</v>
      </c>
    </row>
    <row r="46" customFormat="false" ht="12.75" hidden="false" customHeight="false" outlineLevel="0" collapsed="false">
      <c r="B46" s="127" t="s">
        <v>179</v>
      </c>
      <c r="C46" s="127"/>
      <c r="D46" s="127"/>
      <c r="E46" s="128" t="str">
        <f aca="false">SAISIE!$C$38</f>
        <v>P</v>
      </c>
    </row>
    <row r="48" customFormat="false" ht="12.75" hidden="false" customHeight="false" outlineLevel="0" collapsed="false">
      <c r="B48" s="127" t="s">
        <v>180</v>
      </c>
      <c r="C48" s="127"/>
      <c r="D48" s="127"/>
      <c r="E48" s="127"/>
      <c r="F48" s="127"/>
      <c r="G48" s="127"/>
    </row>
    <row r="49" customFormat="false" ht="12.75" hidden="false" customHeight="false" outlineLevel="0" collapsed="false">
      <c r="B49" s="110"/>
      <c r="C49" s="110"/>
      <c r="D49" s="110"/>
      <c r="E49" s="129" t="s">
        <v>124</v>
      </c>
      <c r="F49" s="129"/>
      <c r="G49" s="129"/>
      <c r="H49" s="129" t="s">
        <v>181</v>
      </c>
      <c r="I49" s="129"/>
      <c r="J49" s="129"/>
    </row>
    <row r="50" customFormat="false" ht="12.75" hidden="false" customHeight="false" outlineLevel="0" collapsed="false">
      <c r="B50" s="127"/>
      <c r="C50" s="130" t="s">
        <v>182</v>
      </c>
      <c r="D50" s="130"/>
      <c r="E50" s="131" t="s">
        <v>183</v>
      </c>
      <c r="F50" s="131" t="n">
        <v>1</v>
      </c>
      <c r="G50" s="131" t="n">
        <v>2</v>
      </c>
      <c r="H50" s="131" t="s">
        <v>183</v>
      </c>
      <c r="I50" s="131" t="n">
        <v>1</v>
      </c>
      <c r="J50" s="131" t="n">
        <v>2</v>
      </c>
    </row>
    <row r="51" customFormat="false" ht="12.75" hidden="false" customHeight="false" outlineLevel="0" collapsed="false">
      <c r="B51" s="132" t="s">
        <v>184</v>
      </c>
      <c r="C51" s="132"/>
      <c r="D51" s="132"/>
      <c r="E51" s="133" t="e">
        <f aca="false">#REF!</f>
        <v>#REF!</v>
      </c>
      <c r="F51" s="133" t="e">
        <f aca="false">#REF!</f>
        <v>#REF!</v>
      </c>
      <c r="G51" s="133" t="e">
        <f aca="false">#REF!</f>
        <v>#REF!</v>
      </c>
      <c r="H51" s="133" t="e">
        <f aca="false">#REF!</f>
        <v>#REF!</v>
      </c>
      <c r="I51" s="133" t="e">
        <f aca="false">#REF!</f>
        <v>#REF!</v>
      </c>
      <c r="J51" s="133" t="e">
        <f aca="false">#REF!</f>
        <v>#REF!</v>
      </c>
    </row>
    <row r="52" customFormat="false" ht="12.75" hidden="false" customHeight="false" outlineLevel="0" collapsed="false">
      <c r="B52" s="132" t="s">
        <v>185</v>
      </c>
      <c r="C52" s="132"/>
      <c r="D52" s="132"/>
      <c r="E52" s="133" t="e">
        <f aca="false">#REF!</f>
        <v>#REF!</v>
      </c>
      <c r="F52" s="133" t="e">
        <f aca="false">#REF!</f>
        <v>#REF!</v>
      </c>
      <c r="G52" s="133" t="e">
        <f aca="false">#REF!</f>
        <v>#REF!</v>
      </c>
      <c r="H52" s="133" t="e">
        <f aca="false">#REF!</f>
        <v>#REF!</v>
      </c>
      <c r="I52" s="133" t="e">
        <f aca="false">#REF!</f>
        <v>#REF!</v>
      </c>
      <c r="J52" s="133" t="e">
        <f aca="false">#REF!</f>
        <v>#REF!</v>
      </c>
    </row>
    <row r="53" customFormat="false" ht="12.75" hidden="false" customHeight="false" outlineLevel="0" collapsed="false">
      <c r="B53" s="132" t="str">
        <f aca="false">IF(E46="C","PTAC du véhicule remorqué (kg) (Cat C)","")</f>
        <v/>
      </c>
      <c r="C53" s="132"/>
      <c r="D53" s="132"/>
      <c r="E53" s="133" t="e">
        <f aca="false">#REF!</f>
        <v>#REF!</v>
      </c>
      <c r="F53" s="133" t="e">
        <f aca="false">#REF!</f>
        <v>#REF!</v>
      </c>
      <c r="G53" s="133" t="e">
        <f aca="false">#REF!</f>
        <v>#REF!</v>
      </c>
      <c r="H53" s="133" t="e">
        <f aca="false">#REF!</f>
        <v>#REF!</v>
      </c>
      <c r="I53" s="133" t="e">
        <f aca="false">#REF!</f>
        <v>#REF!</v>
      </c>
      <c r="J53" s="133" t="e">
        <f aca="false">#REF!</f>
        <v>#REF!</v>
      </c>
    </row>
    <row r="55" customFormat="false" ht="12.75" hidden="false" customHeight="false" outlineLevel="0" collapsed="false">
      <c r="B55" s="127" t="s">
        <v>186</v>
      </c>
      <c r="C55" s="127"/>
      <c r="D55" s="127"/>
      <c r="E55" s="127"/>
      <c r="F55" s="127"/>
      <c r="G55" s="127"/>
    </row>
    <row r="56" customFormat="false" ht="12.75" hidden="false" customHeight="false" outlineLevel="0" collapsed="false">
      <c r="B56" s="134" t="n">
        <f aca="false">IF(E46="A","Catégorie A",IF(E46="B","Catégorie B",IF(E46="C","Catégorie C")))</f>
        <v>0</v>
      </c>
      <c r="C56" s="134"/>
      <c r="D56" s="134"/>
      <c r="E56" s="134"/>
      <c r="F56" s="134"/>
      <c r="G56" s="134"/>
      <c r="H56" s="134"/>
      <c r="I56" s="134"/>
      <c r="J56" s="134"/>
    </row>
    <row r="57" customFormat="false" ht="12.75" hidden="false" customHeight="false" outlineLevel="0" collapsed="false">
      <c r="B57" s="135" t="n">
        <f aca="false">IF(E46="A","Véhicule remorqué d’un PTAC ≤ 1800 kg",IF(E46="B","véhicule remorqué d'un PTAC &lt; 3500 kg",IF(E46="C","Véhicule chargé")))</f>
        <v>0</v>
      </c>
      <c r="C57" s="135"/>
      <c r="D57" s="135"/>
      <c r="E57" s="135"/>
      <c r="F57" s="135"/>
      <c r="G57" s="135"/>
      <c r="H57" s="135"/>
      <c r="I57" s="135"/>
      <c r="J57" s="135"/>
    </row>
    <row r="58" customFormat="false" ht="12.75" hidden="false" customHeight="false" outlineLevel="0" collapsed="false">
      <c r="B58" s="135" t="n">
        <f aca="false">IF(E46="A","PV + F &gt; 2 fois le poids du véhicule remorqué, c’est-à-dire :",IF(E46="B","PV + F &gt; 3/2 fois le poids du véhicule remorqué, c’est-à-dire",IF(E46="C","Poids total autorisé en charge du véhicule remorqué indiqué sur la carte barrée de bleu supérieur ou égal au poids total autorisé en charge du véhicule en panne ou accidenté indiqué sur le certificat d’immatriculation")))</f>
        <v>0</v>
      </c>
      <c r="C58" s="135"/>
      <c r="D58" s="135"/>
      <c r="E58" s="135"/>
      <c r="F58" s="135"/>
      <c r="G58" s="135"/>
      <c r="H58" s="135"/>
      <c r="I58" s="135"/>
      <c r="J58" s="135"/>
    </row>
    <row r="59" customFormat="false" ht="12.75" hidden="false" customHeight="false" outlineLevel="0" collapsed="false">
      <c r="C59" s="136" t="str">
        <f aca="false">IF(OR(E46="A",E46="B"),"• le poids réel de celui-ci lorsqu’il est remorque non soulevé","")</f>
        <v/>
      </c>
      <c r="D59" s="136"/>
      <c r="E59" s="136"/>
      <c r="F59" s="136"/>
      <c r="G59" s="136"/>
      <c r="H59" s="136"/>
      <c r="I59" s="136"/>
      <c r="J59" s="136"/>
    </row>
    <row r="60" customFormat="false" ht="12.75" hidden="false" customHeight="false" outlineLevel="0" collapsed="false">
      <c r="C60" s="136" t="str">
        <f aca="false">IF(OR(E46="A",E46="B"),"• le poids réel du/des essieu(x) en contact avec le sol lorsqu’il est remorqué soulevé.","")</f>
        <v/>
      </c>
      <c r="D60" s="136"/>
      <c r="E60" s="136"/>
      <c r="F60" s="136"/>
      <c r="G60" s="136"/>
      <c r="H60" s="136"/>
      <c r="I60" s="136"/>
      <c r="J60" s="136"/>
    </row>
    <row r="61" customFormat="false" ht="12.75" hidden="false" customHeight="false" outlineLevel="0" collapsed="false">
      <c r="B61" s="0" t="str">
        <f aca="false">IF(E46="C","Véhicule entièrement déchargé","")</f>
        <v/>
      </c>
    </row>
    <row r="62" customFormat="false" ht="12.75" hidden="false" customHeight="false" outlineLevel="0" collapsed="false">
      <c r="B62" s="136" t="str">
        <f aca="false">IF(E46="C","Poids total autorisé en charge du véhicule remorqué indiqué sur la carte barrée de bleu supérieur ou égal au poids à vide du véhicule en panne ou accidenté entièrement déchargé indiqué sur le certificat d’immatriculation","")</f>
        <v/>
      </c>
      <c r="C62" s="136"/>
      <c r="D62" s="136"/>
      <c r="E62" s="136"/>
      <c r="F62" s="136"/>
      <c r="G62" s="136"/>
      <c r="H62" s="136"/>
      <c r="I62" s="136"/>
      <c r="J62" s="136"/>
    </row>
    <row r="64" customFormat="false" ht="12.75" hidden="false" customHeight="false" outlineLevel="0" collapsed="false">
      <c r="B64" s="127" t="s">
        <v>187</v>
      </c>
      <c r="C64" s="127"/>
      <c r="D64" s="127"/>
      <c r="E64" s="127"/>
      <c r="F64" s="127"/>
      <c r="G64" s="127"/>
    </row>
    <row r="65" customFormat="false" ht="12.75" hidden="false" customHeight="false" outlineLevel="0" collapsed="false">
      <c r="C65" s="137" t="str">
        <f aca="false">E46&amp;" : "&amp; IF(E46="A","1 extincteur","2 extincteurs")&amp; " à poudre homologués type 89B (feux d’hydrocarbure)"</f>
        <v>P : 2 extincteurs à poudre homologués type 89B (feux d’hydrocarbure)</v>
      </c>
      <c r="D65" s="137"/>
      <c r="E65" s="137"/>
      <c r="F65" s="137"/>
      <c r="G65" s="137"/>
      <c r="H65" s="137"/>
      <c r="I65" s="137"/>
    </row>
    <row r="66" customFormat="false" ht="12.75" hidden="false" customHeight="false" outlineLevel="0" collapsed="false">
      <c r="C66" s="113" t="s">
        <v>188</v>
      </c>
      <c r="D66" s="113"/>
      <c r="E66" s="113"/>
      <c r="F66" s="113"/>
      <c r="G66" s="113"/>
      <c r="H66" s="113"/>
      <c r="I66" s="113"/>
    </row>
    <row r="67" customFormat="false" ht="12.75" hidden="false" customHeight="false" outlineLevel="0" collapsed="false">
      <c r="C67" s="113" t="s">
        <v>189</v>
      </c>
      <c r="D67" s="113"/>
      <c r="E67" s="113"/>
      <c r="F67" s="113"/>
      <c r="G67" s="113"/>
      <c r="H67" s="113"/>
      <c r="I67" s="113"/>
    </row>
    <row r="68" customFormat="false" ht="12.75" hidden="false" customHeight="false" outlineLevel="0" collapsed="false">
      <c r="C68" s="113" t="s">
        <v>190</v>
      </c>
      <c r="D68" s="113"/>
      <c r="E68" s="113"/>
      <c r="F68" s="113"/>
      <c r="G68" s="113"/>
      <c r="H68" s="113"/>
      <c r="I68" s="113"/>
    </row>
    <row r="69" customFormat="false" ht="12.75" hidden="false" customHeight="false" outlineLevel="0" collapsed="false">
      <c r="C69" s="113" t="s">
        <v>191</v>
      </c>
      <c r="D69" s="113"/>
      <c r="E69" s="113"/>
      <c r="F69" s="113"/>
      <c r="G69" s="113"/>
      <c r="H69" s="113"/>
      <c r="I69" s="113"/>
    </row>
    <row r="70" customFormat="false" ht="12.75" hidden="false" customHeight="false" outlineLevel="0" collapsed="false">
      <c r="C70" s="113" t="s">
        <v>192</v>
      </c>
      <c r="D70" s="113"/>
      <c r="E70" s="113"/>
      <c r="F70" s="113"/>
      <c r="G70" s="113"/>
      <c r="H70" s="113"/>
      <c r="I70" s="113"/>
    </row>
    <row r="71" customFormat="false" ht="12.75" hidden="false" customHeight="false" outlineLevel="0" collapsed="false">
      <c r="C71" s="113" t="str">
        <f aca="false">IF(F19&gt;1,F19&amp;" gilets réfléchissants","1 gilet réfléchissant")</f>
        <v>1 gilet réfléchissant</v>
      </c>
      <c r="D71" s="113"/>
      <c r="E71" s="113"/>
      <c r="F71" s="113"/>
      <c r="G71" s="113"/>
      <c r="H71" s="113"/>
      <c r="I71" s="113"/>
    </row>
    <row r="73" customFormat="false" ht="12.75" hidden="false" customHeight="false" outlineLevel="0" collapsed="false">
      <c r="B73" s="0" t="s">
        <v>193</v>
      </c>
      <c r="C73" s="114"/>
      <c r="D73" s="114"/>
      <c r="F73" s="0" t="s">
        <v>194</v>
      </c>
      <c r="G73" s="114"/>
      <c r="H73" s="114"/>
    </row>
    <row r="75" customFormat="false" ht="12.75" hidden="false" customHeight="false" outlineLevel="0" collapsed="false">
      <c r="D75" s="0" t="s">
        <v>195</v>
      </c>
      <c r="F75" s="114"/>
      <c r="G75" s="114"/>
      <c r="H75" s="114"/>
    </row>
    <row r="76" customFormat="false" ht="12.75" hidden="false" customHeight="false" outlineLevel="0" collapsed="false">
      <c r="F76" s="114"/>
      <c r="G76" s="114"/>
      <c r="H76" s="114"/>
    </row>
    <row r="77" customFormat="false" ht="12.75" hidden="false" customHeight="false" outlineLevel="0" collapsed="false">
      <c r="F77" s="114"/>
      <c r="G77" s="114"/>
      <c r="H77" s="114"/>
    </row>
    <row r="78" customFormat="false" ht="12.75" hidden="false" customHeight="false" outlineLevel="0" collapsed="false"/>
  </sheetData>
  <sheetProtection sheet="true" objects="true" scenarios="true"/>
  <mergeCells count="79">
    <mergeCell ref="B1:J1"/>
    <mergeCell ref="C2:I2"/>
    <mergeCell ref="B4:C4"/>
    <mergeCell ref="D4:I4"/>
    <mergeCell ref="B5:C5"/>
    <mergeCell ref="D5:I5"/>
    <mergeCell ref="B6:C6"/>
    <mergeCell ref="D6:I6"/>
    <mergeCell ref="B8:J8"/>
    <mergeCell ref="B11:E11"/>
    <mergeCell ref="F11:I11"/>
    <mergeCell ref="B12:E12"/>
    <mergeCell ref="F12:I12"/>
    <mergeCell ref="B13:E13"/>
    <mergeCell ref="F13:I13"/>
    <mergeCell ref="B14:E14"/>
    <mergeCell ref="F14:I14"/>
    <mergeCell ref="B15:E15"/>
    <mergeCell ref="F15:I15"/>
    <mergeCell ref="B16:E16"/>
    <mergeCell ref="F16:I16"/>
    <mergeCell ref="B17:E17"/>
    <mergeCell ref="F17:I17"/>
    <mergeCell ref="B18:E18"/>
    <mergeCell ref="F18:I18"/>
    <mergeCell ref="B19:E19"/>
    <mergeCell ref="F19:I19"/>
    <mergeCell ref="B20:E20"/>
    <mergeCell ref="F20:I20"/>
    <mergeCell ref="B21:E21"/>
    <mergeCell ref="F21:I21"/>
    <mergeCell ref="B22:E22"/>
    <mergeCell ref="F22:I22"/>
    <mergeCell ref="B23:E23"/>
    <mergeCell ref="F23:I23"/>
    <mergeCell ref="B24:E24"/>
    <mergeCell ref="F24:I24"/>
    <mergeCell ref="B25:E25"/>
    <mergeCell ref="F25:I25"/>
    <mergeCell ref="B26:E26"/>
    <mergeCell ref="F26:I26"/>
    <mergeCell ref="B28:C28"/>
    <mergeCell ref="B29:I31"/>
    <mergeCell ref="B34:G34"/>
    <mergeCell ref="B37:H37"/>
    <mergeCell ref="B38:H38"/>
    <mergeCell ref="B39:H39"/>
    <mergeCell ref="B40:H40"/>
    <mergeCell ref="B41:H41"/>
    <mergeCell ref="B42:H42"/>
    <mergeCell ref="B43:H43"/>
    <mergeCell ref="B44:H44"/>
    <mergeCell ref="B46:D46"/>
    <mergeCell ref="B48:G48"/>
    <mergeCell ref="B49:D49"/>
    <mergeCell ref="E49:G49"/>
    <mergeCell ref="H49:J49"/>
    <mergeCell ref="C50:D50"/>
    <mergeCell ref="B51:D51"/>
    <mergeCell ref="B52:D52"/>
    <mergeCell ref="B53:D53"/>
    <mergeCell ref="B55:G55"/>
    <mergeCell ref="B56:J56"/>
    <mergeCell ref="B57:J57"/>
    <mergeCell ref="B58:J58"/>
    <mergeCell ref="C59:J59"/>
    <mergeCell ref="C60:J60"/>
    <mergeCell ref="B62:J62"/>
    <mergeCell ref="B64:G64"/>
    <mergeCell ref="C65:I65"/>
    <mergeCell ref="C66:I66"/>
    <mergeCell ref="C67:I67"/>
    <mergeCell ref="C68:I68"/>
    <mergeCell ref="C69:I69"/>
    <mergeCell ref="C70:I70"/>
    <mergeCell ref="C71:I71"/>
    <mergeCell ref="C73:D73"/>
    <mergeCell ref="G73:H73"/>
    <mergeCell ref="F75:H77"/>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LibreOffice/7.3.7.2.M8$Windows_X86_64 LibreOffice_project/6d3c621d2a55ad69069ee1e9770686c208fa23a7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2025-03-25T10:47:44Z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file>